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200" activeTab="5"/>
  </bookViews>
  <sheets>
    <sheet name="Sheet1" sheetId="1" r:id="rId1"/>
    <sheet name="Budget" sheetId="2" r:id="rId2"/>
    <sheet name="Conversion" sheetId="3" r:id="rId3"/>
    <sheet name="Detail" sheetId="4" r:id="rId4"/>
    <sheet name="Summary" sheetId="5" r:id="rId5"/>
    <sheet name="Notes" sheetId="6" r:id="rId6"/>
    <sheet name="Analysis" sheetId="7" state="hidden" r:id="rId7"/>
  </sheets>
  <externalReferences>
    <externalReference r:id="rId10"/>
    <externalReference r:id="rId11"/>
  </externalReferences>
  <definedNames>
    <definedName name="Max">0.499999999999</definedName>
    <definedName name="Min">-0.499999999999</definedName>
  </definedNames>
  <calcPr fullCalcOnLoad="1"/>
</workbook>
</file>

<file path=xl/comments7.xml><?xml version="1.0" encoding="utf-8"?>
<comments xmlns="http://schemas.openxmlformats.org/spreadsheetml/2006/main">
  <authors>
    <author>1249</author>
  </authors>
  <commentList>
    <comment ref="A36" authorId="0">
      <text>
        <r>
          <rPr>
            <b/>
            <sz val="8"/>
            <rFont val="Tahoma"/>
            <family val="0"/>
          </rPr>
          <t>1249:</t>
        </r>
        <r>
          <rPr>
            <sz val="8"/>
            <rFont val="Tahoma"/>
            <family val="0"/>
          </rPr>
          <t xml:space="preserve">
If structural/activity changes are detected, refer to PEGU for investigations
</t>
        </r>
      </text>
    </comment>
  </commentList>
</comments>
</file>

<file path=xl/sharedStrings.xml><?xml version="1.0" encoding="utf-8"?>
<sst xmlns="http://schemas.openxmlformats.org/spreadsheetml/2006/main" count="1457" uniqueCount="983">
  <si>
    <t>An employee bursary is classified as goods and services because the department will eventually benefit from the increased knowledge gained by the employee.</t>
  </si>
  <si>
    <t>Communication means the exchange of information between individuals and include verbal, written or using a common system of signs or behaviour.  Communication refers to costs incurred for communication through a variety of communication mediums, including the transfer of data through electronic media.</t>
  </si>
  <si>
    <t>For the purposes of this chart, communication refers to all verbal and non-verbal communication costs incurred to communicate (for example telephonic or postal services), including electronic communication expenses but excluding those that are classified as computer costs, advertising and press releases.</t>
  </si>
  <si>
    <t>Included: Telephone, fax, telegraph and telex usage, installation of telephone, rental of post boxes and private bags, radio transmissions, postage, post and franking machines, licences (radio and television) and cellular contracts.</t>
  </si>
  <si>
    <t>Payments made for computer services provided by SITA or an external service provider.</t>
  </si>
  <si>
    <t>Consulting Services refer to specialist services and skills provided that are required for the achievement of a specific objective, with the aim of providing expert and professional advice on a time and material basis. It is unnecessary to maintain these skills in-house, since they are required on a once-off or temporary basis.  Therefore a</t>
  </si>
  <si>
    <t>consultant is a professional person appointed by the department to provide technical and specialist advice or to assist with the design and implementation of projects/programs. The legal status of this person can be an individual, a partnership or a corporation.  The fact that a consultant is defined as a professional person implies that the consultant is professionally qualified. The provision of advice or service is in line with a contractual arrangement (usually commissioned on a project basis).</t>
  </si>
  <si>
    <t>Remuneration is usually based on an hourly fee or a fixed fee for a product/deliverable.</t>
  </si>
  <si>
    <t>Contractors are required to provide services that are having a current and non-specialised nature, that are not core business of the department. It is normally not cost effective to maintain these skills within the department, i.e. cleaning services.</t>
  </si>
  <si>
    <t>Clear distinction need to be made between other line items classified as goods and services and consultants, contractors and special services.  The question to be answered is what is the purchase for?  As an example the payments made on a contract allocated to a construction company for erecting a building to house a department would not be consultants, contractors and special services, but capital expenditure, non-residential buildings.  Similar if the security services are outsourced to a private company this cost will be allocated to owned and leasehold property expenditure (current) - Security services.</t>
  </si>
  <si>
    <t>It is possible to appoint a consultant/contractor on a capital project (as determined by the capital/current decision tree).  The item under goods and service is used with a capital objective to distinguish between purchases on current projects/services and capital projects.</t>
  </si>
  <si>
    <t>Costs in providing hospitality of any kind, including without limiting the scope of this definition, costs of providing or supplying food, drink or accommodation or any ticket or voucher entitling any person to admission to any theatre, exhibition or club or to attend any show, display or performance or to use or enjoy any sporting recreational or other facility or any gift of goods intended for the personal use or enjoyment of any person or any travel facility or any other voucher entitling the recipient or any holder thereof to exchange it for food.</t>
  </si>
  <si>
    <t>Given the general definition of entertainment additional detail is required in allocating transactions according to the recipient.  The detail items consist of departmental including employees, management, ministers, and missions and other than departmental.</t>
  </si>
  <si>
    <r>
      <t>Excluded</t>
    </r>
    <r>
      <rPr>
        <sz val="12"/>
        <rFont val="Arial Narrow"/>
        <family val="2"/>
      </rPr>
      <t xml:space="preserve"> would be refreshments served at meetings and workshops, refreshments (coffee, tea, sugar, milk, etc.) These will be charged to </t>
    </r>
    <r>
      <rPr>
        <b/>
        <sz val="12"/>
        <rFont val="Arial Narrow"/>
        <family val="2"/>
      </rPr>
      <t>catering services</t>
    </r>
    <r>
      <rPr>
        <sz val="12"/>
        <rFont val="Arial Narrow"/>
        <family val="2"/>
      </rPr>
      <t>.</t>
    </r>
  </si>
  <si>
    <t>Food and beverages consumed by officials on business trips is excluded from this item and is classified as travel and subsistence.</t>
  </si>
  <si>
    <t>Equipment less than R5000/capitalisation threshold</t>
  </si>
  <si>
    <t>Equipment less than R5 000/capitalisation threshold (equipment of a capital nature but costing less than R5000/capitalisation threshold per unit) is treated as current payments and not capitalised as assets as determined in the new economic reporting format.</t>
  </si>
  <si>
    <t>Cost of goods and servies</t>
  </si>
  <si>
    <t>This entails the cost of goods in the form of materials/supplies to be consumed in the production process in the form of materials or supplies to be consumed/distributed in the rendering of services held for sale or distribution in the ordinary course of operations or in the process of production for sale or distribution.</t>
  </si>
  <si>
    <t>Costs incurred for services rendered by attorneys and advocates.  Distinctions are made between services rendered by the office of the State Attorney and private firms.</t>
  </si>
  <si>
    <t>Losses/(profits) on</t>
  </si>
  <si>
    <t>All losses made outside of the normal operations of the unit.  Included here are losses due to fraud, sale of assets and foreign exchange losses.  Profits may also be realised in some of the transactions such as sale of assets and forex dealings.  These profits should be recorded as negative expenditure not revenue.</t>
  </si>
  <si>
    <t>Costs incurred for maintaining, repairing and day-to-day running of capital equipment. Transactions allocated to this item is applicable only if the maintenance and repair does not extend the useful life of the asset and result in future cash inflows into the organisation this is determined through use of the capital/current decision tree.</t>
  </si>
  <si>
    <t>Examples would be fixing broken windows, replacing filters or gas in an air conditioner, ordinary service of a motor vehicle.</t>
  </si>
  <si>
    <t>Running cost included all cost associated with the day-to-day use of capital assets.</t>
  </si>
  <si>
    <t>Operating Leases</t>
  </si>
  <si>
    <t>VOTE 8:  NATIONAL TREASURY  (FINANCIAL AND ADMINISTRATIVE SERVICES)</t>
  </si>
  <si>
    <t>Operating leasing is a productive activity that involves renting capital assets for terms less than the expected service lives of the assets. It is a form of production in which the leaser normally have the use of a capital equipment / asset in exchange for the lease payments. Operating leasing can be identified by the following characteristics: (a) the leaser normally maintains a stock of equipment in good working order which can be hired on demand or at short notice, (b) the equipment may be rented out for varying periods of time, and (c) the leaser is frequently responsible for the maintenance and repair of the equipment as part of the service provided to the lessee.</t>
  </si>
  <si>
    <t>Cost incurred for printing being the reproduction by applying ink to paper as for and publications being documents printed or otherwise produced for wide distribution inside or outside an agency e.g.. annual reports, brochures, pamphlets, posters, books.</t>
  </si>
  <si>
    <t>Printing of annual reports for tabling in parliament, departmental newsletters and communications to employees and or clients.  Excluding maintenance of equipment used, paper and ink and for advertising purposes.</t>
  </si>
  <si>
    <t>Travel and subsistence</t>
  </si>
  <si>
    <t>Travel and subsistence are the reimbursement of travel within or outside South Africa for business purposes and subsistence for food and drink where the employee is required to stay at a location other than his permanent residence for one night or more within or outside of South Africa.  The amount could also be paid by the department directly to the travel agency responsible for making the travel arrangements or the service provider.</t>
  </si>
  <si>
    <t>The cost of training to staff to develop them and make them more efficient on the job.  This cost includes materials and manuals as well as cost of external trainers.</t>
  </si>
  <si>
    <t>Included are cost of water and electricity</t>
  </si>
  <si>
    <t>Venues and facilities</t>
  </si>
  <si>
    <t>Include the cost incurred from using venues and facilities not available within the normal business premises of the department, specialist in nature, for example sport facilities for the disable, cultural exhibitions and functions.</t>
  </si>
  <si>
    <r>
      <t xml:space="preserve">Unclassifiedexpenditure
</t>
    </r>
    <r>
      <rPr>
        <sz val="12"/>
        <rFont val="Arial Narrow"/>
        <family val="2"/>
      </rPr>
      <t>All expenditure items that could not be classified above.  Please make sure that the items are clearly specified, i.e. we will not accept "other" as a specification.  This is so that we can then classify the expenditure in one of the classes given.</t>
    </r>
  </si>
  <si>
    <t>The GFS definition of this item is “the use of fixed assets”. It represents the reduction in the balance sheet value of a company asset to reflect its loss of value through age and wear and tear.</t>
  </si>
  <si>
    <t>This item includes the total value of interest payments.</t>
  </si>
  <si>
    <t>These are payments associated with debt, for example interest on borrowing and overdraft facilities.  Interest payments on bills and bonds issued by other government units are also included here.  Where possible, interest paid on overdue accounts should also be included under this item.</t>
  </si>
  <si>
    <t>Interest include Public Sector (Domestic and Foreign) and Private Sector (Domestic and Foreign)</t>
  </si>
  <si>
    <t>A dividend is a distribution of money or property paid by a corporation out of the corporation's profits to shareholders.</t>
  </si>
  <si>
    <t>Rent relates payments in respect of certain leases of land, subsoil assets, and other naturally occurring assets.  These include rent; royalties, exploration and right of use costs.</t>
  </si>
  <si>
    <t>Transfers and subsidies</t>
  </si>
  <si>
    <r>
      <t xml:space="preserve">This item consists of all </t>
    </r>
    <r>
      <rPr>
        <u val="single"/>
        <sz val="12"/>
        <rFont val="Arial Narrow"/>
        <family val="2"/>
      </rPr>
      <t>unrequited</t>
    </r>
    <r>
      <rPr>
        <sz val="12"/>
        <rFont val="Arial Narrow"/>
        <family val="2"/>
      </rPr>
      <t xml:space="preserve">, </t>
    </r>
    <r>
      <rPr>
        <u val="single"/>
        <sz val="12"/>
        <rFont val="Arial Narrow"/>
        <family val="2"/>
      </rPr>
      <t>voluntary</t>
    </r>
    <r>
      <rPr>
        <sz val="12"/>
        <rFont val="Arial Narrow"/>
        <family val="2"/>
      </rPr>
      <t xml:space="preserve"> payments to other parties. Thus, an entry should be made under this item when government does not receive anything directly in return for the transfer to the other party and the transfer is voluntary.  </t>
    </r>
  </si>
  <si>
    <t>Both current and capital transfers are included in this item. An example of a capital transfer is a cash payment, which the unit is required to use toward the acquisition of a capital asset. All other transfers are current, for example, donations and grants, which the recipient is not obliged to use to acquire capital assets.</t>
  </si>
  <si>
    <t xml:space="preserve">Subsidies </t>
  </si>
  <si>
    <r>
      <t xml:space="preserve">Subsidies on production comprise all current, unrequited </t>
    </r>
    <r>
      <rPr>
        <u val="single"/>
        <sz val="12"/>
        <rFont val="Arial Narrow"/>
        <family val="2"/>
      </rPr>
      <t>payments to businesses –</t>
    </r>
    <r>
      <rPr>
        <sz val="12"/>
        <rFont val="Arial Narrow"/>
        <family val="2"/>
      </rPr>
      <t xml:space="preserve"> both government and privately owned – on the basis of their level of production or quantity, or values of products 12 produced, sold, imported or exported. Subsidies influence the level of production and / or pricing policies of the recipient. To be classified as a </t>
    </r>
    <r>
      <rPr>
        <i/>
        <sz val="12"/>
        <rFont val="Arial Narrow"/>
        <family val="2"/>
      </rPr>
      <t>subsidy on production</t>
    </r>
    <r>
      <rPr>
        <sz val="12"/>
        <rFont val="Arial Narrow"/>
        <family val="2"/>
      </rPr>
      <t xml:space="preserve">, the transfer must be current.  Subsidies can be payable on specific </t>
    </r>
    <r>
      <rPr>
        <u val="single"/>
        <sz val="12"/>
        <rFont val="Arial Narrow"/>
        <family val="2"/>
      </rPr>
      <t xml:space="preserve">products </t>
    </r>
    <r>
      <rPr>
        <sz val="12"/>
        <rFont val="Arial Narrow"/>
        <family val="2"/>
      </rPr>
      <t xml:space="preserve">or on </t>
    </r>
    <r>
      <rPr>
        <u val="single"/>
        <sz val="12"/>
        <rFont val="Arial Narrow"/>
        <family val="2"/>
      </rPr>
      <t>production</t>
    </r>
    <r>
      <rPr>
        <sz val="12"/>
        <rFont val="Arial Narrow"/>
        <family val="2"/>
      </rPr>
      <t xml:space="preserve"> in general.</t>
    </r>
  </si>
  <si>
    <r>
      <t>A subsidy on a product</t>
    </r>
    <r>
      <rPr>
        <b/>
        <sz val="12"/>
        <rFont val="Arial Narrow"/>
        <family val="2"/>
      </rPr>
      <t xml:space="preserve"> </t>
    </r>
    <r>
      <rPr>
        <sz val="12"/>
        <rFont val="Arial Narrow"/>
        <family val="2"/>
      </rPr>
      <t xml:space="preserve">is a subsidy payable per unit of a good or service. The subsidy may be a specific amount of money per unit of quantity of a good or service, or it may be calculated </t>
    </r>
    <r>
      <rPr>
        <i/>
        <sz val="12"/>
        <rFont val="Arial Narrow"/>
        <family val="2"/>
      </rPr>
      <t xml:space="preserve">ad valorem </t>
    </r>
    <r>
      <rPr>
        <sz val="12"/>
        <rFont val="Arial Narrow"/>
        <family val="2"/>
      </rPr>
      <t>as a specified percentage of the price per unit. A subsidy may also be calculated as the difference between a specified target price and the market price actually paid by a buyer. A subsidy on a product usually becomes payable when the good or service is produced, sold, exported, or imported. But it may also be payable in other circumstances, such as when a good is transferred, leased, delivered, or used for own consumption or own capital formation.</t>
    </r>
  </si>
  <si>
    <r>
      <t>Subsidies on production</t>
    </r>
    <r>
      <rPr>
        <sz val="12"/>
        <rFont val="Arial Narrow"/>
        <family val="2"/>
      </rPr>
      <t xml:space="preserve"> consist of subsidies that enterprises receive for engaging in production but that are not related to specific products. Included are subsidies on payroll or workforce, which are payable on the total wage or salary bill, the size of the total workforce, or the employment of particular types of person; subsidies to reduce pollution; and payments of interest on behalf of corporations.</t>
    </r>
  </si>
  <si>
    <r>
      <t xml:space="preserve">Subsidies also include transfers to public corporations to compensate for losses they incur on their productive activities as a result of charging prices that are lower than their average costs of production because of deliberate government economic and social policy. If such losses have been accumulated over two or more years, however, the transfer is considered of a capital nature and classified as </t>
    </r>
    <r>
      <rPr>
        <i/>
        <sz val="12"/>
        <rFont val="Arial Narrow"/>
        <family val="2"/>
      </rPr>
      <t>other transfers to public corporations and private enterprises</t>
    </r>
    <r>
      <rPr>
        <sz val="12"/>
        <rFont val="Arial Narrow"/>
        <family val="2"/>
      </rPr>
      <t>.</t>
    </r>
  </si>
  <si>
    <t>Social benefits are current transfers to households, but not all transfers to households are included under this category. Included are the transfers made to households to protect them against events that may adversely affect their social welfare. Examples include the child support grant; payments for medical, convalescent and dental care and home care. Social benefits also encompass the cost to provide free housing and housing below market prices.</t>
  </si>
  <si>
    <t>Other government units can also pay social benefits, like the Unemployment Insurance Fund.</t>
  </si>
  <si>
    <t>Formulae</t>
  </si>
  <si>
    <t xml:space="preserve"> + BS Total assets
 - Total liabilities =0</t>
  </si>
  <si>
    <r>
      <t xml:space="preserve">Assets/Liabilities: </t>
    </r>
    <r>
      <rPr>
        <sz val="12"/>
        <rFont val="Arial Narrow"/>
        <family val="2"/>
      </rPr>
      <t xml:space="preserve">
Balance sheet balance.  Total assets should equal total liabilities</t>
    </r>
  </si>
  <si>
    <t xml:space="preserve"> + IS Impairments and Fair value adjustments
 - CF Adjustment of Impairments and Fair value =0</t>
  </si>
  <si>
    <t>Check for Impairment and adjustment to fair value</t>
  </si>
  <si>
    <t>Check for depreciation and amortisation</t>
  </si>
  <si>
    <t>Impariments and Adjustment to fair value</t>
  </si>
  <si>
    <r>
      <t xml:space="preserve">User charges
</t>
    </r>
    <r>
      <rPr>
        <sz val="12"/>
        <rFont val="Arial Narrow"/>
        <family val="2"/>
      </rPr>
      <t>This item includes revenue from the sale of all other goods and services or goods and services partially produced by a government unit.  To be part of this category, the fee charged must be below prices prevailing in the private market.  Examples are rentals of buildings and machinery, as well as hospital, university, park and museum fees.  Sales of seeds and livestock produced by government units are considered other sales.  Sales of items purchased from another economic unit and then resold should also be included under this item, an example would be a postcard sold by a museum.</t>
    </r>
  </si>
  <si>
    <t>This item consist of the income associated with ownership of interest-bearing financial instruments, such as bank deposits, loans extended to others (excluding advances made by financial institutions), and bills and bonds issued by others.</t>
  </si>
  <si>
    <r>
      <t xml:space="preserve">Interest on loans advanced
</t>
    </r>
    <r>
      <rPr>
        <sz val="12"/>
        <rFont val="Arial Narrow"/>
        <family val="2"/>
      </rPr>
      <t>This item consist of the income associated with ownership of interest-bearing financial instruments.  It is meant to distinguish between interest on loans made to households and corporations by financial institutions from all other general interest on deposits, etc.</t>
    </r>
  </si>
  <si>
    <r>
      <t xml:space="preserve">Skills development levy (SETAs only)
</t>
    </r>
    <r>
      <rPr>
        <sz val="12"/>
        <rFont val="Arial Narrow"/>
        <family val="2"/>
      </rPr>
      <t>These are receipts from employers for the purpose of the development of skills in their particular industries.  These levies are paid to various SETAs who then disburse them as required.</t>
    </r>
  </si>
  <si>
    <r>
      <t xml:space="preserve">Bursaries (to non-employees)
</t>
    </r>
    <r>
      <rPr>
        <sz val="12"/>
        <rFont val="Arial Narrow"/>
        <family val="2"/>
      </rPr>
      <t>These are bursaries awarded to persons who are not employed by the public entitiy for the purpose of assisting them with tuition and other education and training related costs.  They are transfers since the receipient has no obligation towards the benefactor</t>
    </r>
  </si>
  <si>
    <r>
      <t xml:space="preserve">Social benefits
</t>
    </r>
    <r>
      <rPr>
        <sz val="12"/>
        <rFont val="Arial Narrow"/>
        <family val="2"/>
      </rPr>
      <t>These are transfers to proct the entire population or specific segments of the population against certain social risks: events that may adversely affect the welfare of the households concerned such as, loss of employment, poverty etc.</t>
    </r>
  </si>
  <si>
    <r>
      <t xml:space="preserve">Technical reserves(social security funds only)
</t>
    </r>
    <r>
      <rPr>
        <sz val="12"/>
        <rFont val="Arial Narrow"/>
        <family val="2"/>
      </rPr>
      <t>Technical reserves are as a result of an acturial evaluation.  They consist of net equity of households in insurance reserves, prepaid premiums and reserves against outstanding claims.</t>
    </r>
  </si>
  <si>
    <r>
      <t xml:space="preserve">Impairments and Adjustments to fair value
</t>
    </r>
    <r>
      <rPr>
        <sz val="12"/>
        <rFont val="Arial Narrow"/>
        <family val="2"/>
      </rPr>
      <t xml:space="preserve">Impairments are adjustments to the value of a non-monetary asset (i.e. a motor vehicle has deteriorated quicker than the depreciation charge and we pass through another entry to ‘impair’ or further depreciate the vehicle).  Adjustments to fair value relate to monetary assets.  We are required to disclose most of our monetary assets at fair value, where the value as increased or decreased at year-end we need to recognise this movement in the income statement.  </t>
    </r>
    <r>
      <rPr>
        <b/>
        <sz val="12"/>
        <rFont val="Arial Narrow"/>
        <family val="2"/>
      </rPr>
      <t xml:space="preserve">
</t>
    </r>
  </si>
  <si>
    <t xml:space="preserve"> Revenue </t>
  </si>
  <si>
    <t xml:space="preserve"> Tax revenue </t>
  </si>
  <si>
    <t xml:space="preserve"> Non-tax revenue </t>
  </si>
  <si>
    <t xml:space="preserve"> Expenditure </t>
  </si>
  <si>
    <t xml:space="preserve"> Current expense </t>
  </si>
  <si>
    <t xml:space="preserve">  Transfers and subsidies </t>
  </si>
  <si>
    <t xml:space="preserve"> Acquisition of assets </t>
  </si>
  <si>
    <t xml:space="preserve"> Surplus / (Deficit) </t>
  </si>
  <si>
    <t xml:space="preserve"> Cash and cash equivalents </t>
  </si>
  <si>
    <t xml:space="preserve"> Borrowings </t>
  </si>
  <si>
    <t xml:space="preserve"> Provisions </t>
  </si>
  <si>
    <t xml:space="preserve">Impairment and Fair value adjustments: 
The amount adjusted in the cashflow should not differ from the same amount in the income statement. If the values are equal, zero value is retained in the cell, otherwise, "wrong" is retained.  If "wrong" is retained, entities are required to correct their inputs. 
</t>
  </si>
  <si>
    <t xml:space="preserve"> + IS Depreciation and amortisation
 - CF adjustment of Depreciation and amortisation =0</t>
  </si>
  <si>
    <r>
      <t xml:space="preserve">Depreciation and amortisation: 
</t>
    </r>
    <r>
      <rPr>
        <sz val="12"/>
        <rFont val="Arial Narrow"/>
        <family val="2"/>
      </rPr>
      <t>The amount adjusted for depreciation and amortisation in the cashflow should not differ from the amount incurred in the income statement for the same
If the values are equal, zero value is retained in the cell, otherwise, "wrong" is retained.  If "wrong" is retained, entities are required to correct their inputs.</t>
    </r>
  </si>
  <si>
    <t xml:space="preserve"> + IS Profit/loss on disposal of capital assets
 -  CF Adjustment of Profit/loss on disposal of capital assets =0</t>
  </si>
  <si>
    <r>
      <t xml:space="preserve">Profit/loss on disposal of capital assets: 
</t>
    </r>
    <r>
      <rPr>
        <sz val="12"/>
        <rFont val="Arial Narrow"/>
        <family val="2"/>
      </rPr>
      <t>The cashflow adjustment of profit or loss on disposal of assets should not fiffer from the one shown on the income statement
If the values are equal, zero value is retained in the cell, otherwise, "wrong" is retained.  If "wrong" is retained, entities are required to correct their inputs.</t>
    </r>
  </si>
  <si>
    <t xml:space="preserve"> + BS Prior year cash and cash equivalent balance
 + CF current year net increase/decrease in cash and cash equivalents
- BS current year cash and cash equivalents = 0</t>
  </si>
  <si>
    <r>
      <t xml:space="preserve">Cash and cash equivalent balances: 
</t>
    </r>
    <r>
      <rPr>
        <sz val="12"/>
        <rFont val="Arial Narrow"/>
        <family val="2"/>
      </rPr>
      <t>The Cash and cash equivalents on the cashflow should reconcile to the one on the balance sheet
If the values arereconcilable, zero value is retained in the cell, otherwise, "wrong" is retained.  If "wrong" is retained, entities are required to correct their inputs.</t>
    </r>
    <r>
      <rPr>
        <b/>
        <sz val="12"/>
        <rFont val="Arial Narrow"/>
        <family val="2"/>
      </rPr>
      <t xml:space="preserve">
</t>
    </r>
  </si>
  <si>
    <t xml:space="preserve"> + BS Prior year receivables balance
 + CF current year net increase/decrease in receivabless
- BS current year receivabless = 0</t>
  </si>
  <si>
    <r>
      <t>Receivables</t>
    </r>
    <r>
      <rPr>
        <sz val="12"/>
        <rFont val="Arial Narrow"/>
        <family val="2"/>
      </rPr>
      <t xml:space="preserve">
Receivables on the cashflow should reconcile to the one on the balance sheet</t>
    </r>
  </si>
  <si>
    <t xml:space="preserve"> + BS Prior year inventory balance
 + CF current year net increase/decrease in inventorys
- BS current year inventorys = 0</t>
  </si>
  <si>
    <r>
      <t xml:space="preserve">Inventory
</t>
    </r>
    <r>
      <rPr>
        <sz val="12"/>
        <rFont val="Arial Narrow"/>
        <family val="2"/>
      </rPr>
      <t>Inventory on the cashflow should reconcile to the one on the balance sheet
If the values arereconcilable, zero value is retained in the cell, otherwise, "wrong" is retained.  If "wrong" is retained, entities are required to correct their inputs.</t>
    </r>
  </si>
  <si>
    <t xml:space="preserve"> + BS Prior year payables balance
 + CF current year net increase/decrease in payabless
- BS current year payabless = 0</t>
  </si>
  <si>
    <r>
      <t xml:space="preserve">Payables
</t>
    </r>
    <r>
      <rPr>
        <sz val="12"/>
        <rFont val="Arial Narrow"/>
        <family val="2"/>
      </rPr>
      <t>Payables on the cashflow should reconcile to the one on the balance sheet
If the values arereconcilable, zero value is retained in the cell, otherwise, "wrong" is retained.  If "wrong" is retained, entities are required to correct their inputs.</t>
    </r>
  </si>
  <si>
    <t xml:space="preserve"> + BS Prior year provisions balance
 + CF current year net increase/decrease in provisionss
- BS current year provisionss = 0</t>
  </si>
  <si>
    <r>
      <t xml:space="preserve">Provisions
</t>
    </r>
    <r>
      <rPr>
        <sz val="12"/>
        <rFont val="Arial Narrow"/>
        <family val="2"/>
      </rPr>
      <t>Provisions on the cashflow should reconcile to the one on the balance sheet
If the values arereconcilable, zero value is retained in the cell, otherwise, "wrong" is retained.  If "wrong" is retained, entities are required to correct their inputs.</t>
    </r>
  </si>
  <si>
    <t xml:space="preserve"> + BS Prior year carrying value of fixed assets
 + Acquisition of fixed assets (= -CF Acquisition of fixed assets)
 - Disposals (= BS proceeds from sale of assets + (profit)/loss on sale of fixed assets)
 - IS Depreciation and amortisation of fixed assets
 - BS current year carrying value of fixed assets =0</t>
  </si>
  <si>
    <r>
      <t xml:space="preserve">Carrying value of fixed assets:
</t>
    </r>
    <r>
      <rPr>
        <sz val="12"/>
        <rFont val="Arial Narrow"/>
        <family val="2"/>
      </rPr>
      <t>The current year carrying value of assets should reconcile to the prior year value plus all movements occurred during the current year
If the values are reconcilable, zero value is retained in the cell, otherwise, "wrong" is retained.  If "wrong" is retained, entities are required to correct their inputs.</t>
    </r>
  </si>
  <si>
    <t xml:space="preserve"> 
+ Audited Income statement revenue
 - Detail sheet total revenue =0
 + Audited income statement expenditure
 - Detail sheet total expenditure =0
 + Audited cash flow net increase/decrease in cash and cash equivalents
 - Detail sheet net increase/decrease in cash and cash equivalents =0
 </t>
  </si>
  <si>
    <r>
      <t xml:space="preserve">Audited statements
Revenue
</t>
    </r>
    <r>
      <rPr>
        <sz val="12"/>
        <rFont val="Arial Narrow"/>
        <family val="2"/>
      </rPr>
      <t>For the history figures,</t>
    </r>
    <r>
      <rPr>
        <b/>
        <sz val="12"/>
        <rFont val="Arial Narrow"/>
        <family val="2"/>
      </rPr>
      <t xml:space="preserve"> </t>
    </r>
    <r>
      <rPr>
        <sz val="12"/>
        <rFont val="Arial Narrow"/>
        <family val="2"/>
      </rPr>
      <t xml:space="preserve">the total revenue on the detail sheet should be equal to the total revenue on the audited financial statements (IS)
</t>
    </r>
    <r>
      <rPr>
        <b/>
        <sz val="12"/>
        <rFont val="Arial Narrow"/>
        <family val="2"/>
      </rPr>
      <t>Expenditure</t>
    </r>
    <r>
      <rPr>
        <sz val="12"/>
        <rFont val="Arial Narrow"/>
        <family val="2"/>
      </rPr>
      <t xml:space="preserve">
For the history figures, the total expenditure on the detail sheet should be equal to the total expenditure on the audited financial statements (IS)
</t>
    </r>
    <r>
      <rPr>
        <i/>
        <sz val="12"/>
        <rFont val="Arial Narrow"/>
        <family val="2"/>
      </rPr>
      <t xml:space="preserve">For both revenue and expenditure, we may may find equal differences because of our treatment of profit/loss on sale of assets.  While some statements may show profit as revenue, our detail sheet show it as negative expenditure.
</t>
    </r>
    <r>
      <rPr>
        <b/>
        <sz val="12"/>
        <rFont val="Arial Narrow"/>
        <family val="2"/>
      </rPr>
      <t>Net increase in cash and cash equivalents</t>
    </r>
    <r>
      <rPr>
        <sz val="12"/>
        <rFont val="Arial Narrow"/>
        <family val="2"/>
      </rPr>
      <t xml:space="preserve">
For the history figures, the net increase/decrease in cash and cash equivalents on the detail sheet should be equal to the the net increase/decrease in cash and cash equivalents on the audited financial statements (CF)
If the values are equal, zero value is retained in the cell, otherwise, "inconsistent" is retained.  If wrong is retained, entities are required to correct their inputs.
</t>
    </r>
  </si>
  <si>
    <t>001</t>
  </si>
  <si>
    <t>Revenue</t>
  </si>
  <si>
    <t>002</t>
  </si>
  <si>
    <t>Tax revenue</t>
  </si>
  <si>
    <t>003</t>
  </si>
  <si>
    <t>Non-tax revenue</t>
  </si>
  <si>
    <t>004</t>
  </si>
  <si>
    <t>Sale of goods and services other than capital assets</t>
  </si>
  <si>
    <t>005</t>
  </si>
  <si>
    <t>Of which:</t>
  </si>
  <si>
    <t>006</t>
  </si>
  <si>
    <t>Admin fees</t>
  </si>
  <si>
    <t>007</t>
  </si>
  <si>
    <t>Sales by market establishments</t>
  </si>
  <si>
    <t>011</t>
  </si>
  <si>
    <t>Non-market est. sales</t>
  </si>
  <si>
    <t>012</t>
  </si>
  <si>
    <t>Other non-tax revenue</t>
  </si>
  <si>
    <t>013</t>
  </si>
  <si>
    <t>Fines penalties and forfeits</t>
  </si>
  <si>
    <t>014</t>
  </si>
  <si>
    <t>Interest on investments</t>
  </si>
  <si>
    <t>015</t>
  </si>
  <si>
    <t xml:space="preserve">Interest on loans advanced </t>
  </si>
  <si>
    <t>016</t>
  </si>
  <si>
    <t>Domestic</t>
  </si>
  <si>
    <t>017</t>
  </si>
  <si>
    <t>Foreign</t>
  </si>
  <si>
    <t>Interest</t>
  </si>
  <si>
    <t>019</t>
  </si>
  <si>
    <t>Dividends</t>
  </si>
  <si>
    <t>020</t>
  </si>
  <si>
    <t>Rent on land</t>
  </si>
  <si>
    <t>022</t>
  </si>
  <si>
    <t>Transfers received</t>
  </si>
  <si>
    <t>023</t>
  </si>
  <si>
    <t>Social contributions received (social security funds only)</t>
  </si>
  <si>
    <t>024</t>
  </si>
  <si>
    <t>Other government units</t>
  </si>
  <si>
    <t>025</t>
  </si>
  <si>
    <t>Departmental transfer</t>
  </si>
  <si>
    <t>026</t>
  </si>
  <si>
    <t>Other transfers</t>
  </si>
  <si>
    <t>027</t>
  </si>
  <si>
    <t>028</t>
  </si>
  <si>
    <t xml:space="preserve">Skills Development Levies </t>
  </si>
  <si>
    <t>029</t>
  </si>
  <si>
    <t xml:space="preserve"> Admin - 10%</t>
  </si>
  <si>
    <t>030</t>
  </si>
  <si>
    <t>Employer Grant Fund Levy -  50%</t>
  </si>
  <si>
    <t>031</t>
  </si>
  <si>
    <t>Mandatory Workplace Skills Planning Grant - 12.5%</t>
  </si>
  <si>
    <t>032</t>
  </si>
  <si>
    <t>Mandatory Workplace Skills Implementation Grant - 37.55%</t>
  </si>
  <si>
    <t>033</t>
  </si>
  <si>
    <t>Discretionary Grants - 20%</t>
  </si>
  <si>
    <t>034</t>
  </si>
  <si>
    <r>
      <t xml:space="preserve">National Skills Fund </t>
    </r>
    <r>
      <rPr>
        <b/>
        <sz val="8"/>
        <color indexed="17"/>
        <rFont val="Arial Narrow"/>
        <family val="2"/>
      </rPr>
      <t>(SETAS only)</t>
    </r>
  </si>
  <si>
    <t>035</t>
  </si>
  <si>
    <r>
      <t xml:space="preserve">Other SETAs </t>
    </r>
    <r>
      <rPr>
        <b/>
        <sz val="8"/>
        <color indexed="17"/>
        <rFont val="Arial Narrow"/>
        <family val="2"/>
      </rPr>
      <t>(SETAS only)</t>
    </r>
  </si>
  <si>
    <t>036</t>
  </si>
  <si>
    <t>Universities and technikons</t>
  </si>
  <si>
    <t>037</t>
  </si>
  <si>
    <t>Local Private Donors</t>
  </si>
  <si>
    <t>038</t>
  </si>
  <si>
    <t>Foreign governments</t>
  </si>
  <si>
    <t>039</t>
  </si>
  <si>
    <t>040</t>
  </si>
  <si>
    <t>Total revenue</t>
  </si>
  <si>
    <t>041</t>
  </si>
  <si>
    <t>Expenses</t>
  </si>
  <si>
    <t>042</t>
  </si>
  <si>
    <t>Current expense</t>
  </si>
  <si>
    <t>043</t>
  </si>
  <si>
    <t xml:space="preserve">Compensation of employees </t>
  </si>
  <si>
    <t>044</t>
  </si>
  <si>
    <t>Salary &amp; Wages</t>
  </si>
  <si>
    <t>045</t>
  </si>
  <si>
    <t>Basic salary</t>
  </si>
  <si>
    <t>046</t>
  </si>
  <si>
    <t>Performance rewards</t>
  </si>
  <si>
    <t>047</t>
  </si>
  <si>
    <t>Service based</t>
  </si>
  <si>
    <t>048</t>
  </si>
  <si>
    <t>Compensative/ circumstantial</t>
  </si>
  <si>
    <t>049</t>
  </si>
  <si>
    <t>Periodic payments</t>
  </si>
  <si>
    <t>050</t>
  </si>
  <si>
    <t>Other non-pensionable allowances</t>
  </si>
  <si>
    <t>051</t>
  </si>
  <si>
    <t>Social Contributions (employer contributions only)</t>
  </si>
  <si>
    <t>052</t>
  </si>
  <si>
    <t>Pension</t>
  </si>
  <si>
    <t>053</t>
  </si>
  <si>
    <t>Medical</t>
  </si>
  <si>
    <t>054</t>
  </si>
  <si>
    <t>UIF</t>
  </si>
  <si>
    <t>055</t>
  </si>
  <si>
    <t>057</t>
  </si>
  <si>
    <t>Insurance (Group life)</t>
  </si>
  <si>
    <t>058</t>
  </si>
  <si>
    <t>Post retirement benefits (Medical)</t>
  </si>
  <si>
    <t>059</t>
  </si>
  <si>
    <t xml:space="preserve">Use of goods and services </t>
  </si>
  <si>
    <t>060</t>
  </si>
  <si>
    <t>063</t>
  </si>
  <si>
    <t>Audit Fees</t>
  </si>
  <si>
    <t>067</t>
  </si>
  <si>
    <t>Bank charges</t>
  </si>
  <si>
    <t>068</t>
  </si>
  <si>
    <t>Board Costs</t>
  </si>
  <si>
    <t>073</t>
  </si>
  <si>
    <t>Bursaries (employees)</t>
  </si>
  <si>
    <t>075</t>
  </si>
  <si>
    <t>Communication</t>
  </si>
  <si>
    <t>076</t>
  </si>
  <si>
    <t>Telephone</t>
  </si>
  <si>
    <t>077</t>
  </si>
  <si>
    <t>Cellphones</t>
  </si>
  <si>
    <t>078</t>
  </si>
  <si>
    <t>Postage &amp; Courier</t>
  </si>
  <si>
    <t>079</t>
  </si>
  <si>
    <t>Satellite signals</t>
  </si>
  <si>
    <t>080</t>
  </si>
  <si>
    <t>Other</t>
  </si>
  <si>
    <t>081</t>
  </si>
  <si>
    <t>Computer services</t>
  </si>
  <si>
    <t>084</t>
  </si>
  <si>
    <t>Consultants, contractors and special services</t>
  </si>
  <si>
    <t>092</t>
  </si>
  <si>
    <t>Entertainment</t>
  </si>
  <si>
    <t>093</t>
  </si>
  <si>
    <t>Equipment less than Capitalisation threshold</t>
  </si>
  <si>
    <t>094</t>
  </si>
  <si>
    <t>Inventory</t>
  </si>
  <si>
    <t>102</t>
  </si>
  <si>
    <t>Legal fees</t>
  </si>
  <si>
    <t>Losses due to Fraud</t>
  </si>
  <si>
    <t>On Sale of Assets</t>
  </si>
  <si>
    <t>Forex</t>
  </si>
  <si>
    <t>109</t>
  </si>
  <si>
    <t>Maintenance and repairs</t>
  </si>
  <si>
    <t>113</t>
  </si>
  <si>
    <t>Buildings</t>
  </si>
  <si>
    <t>115</t>
  </si>
  <si>
    <t>116</t>
  </si>
  <si>
    <t>Equipment</t>
  </si>
  <si>
    <t>118</t>
  </si>
  <si>
    <t>Operating leases</t>
  </si>
  <si>
    <t>119</t>
  </si>
  <si>
    <t>120</t>
  </si>
  <si>
    <t>121</t>
  </si>
  <si>
    <t xml:space="preserve">Other </t>
  </si>
  <si>
    <t>126</t>
  </si>
  <si>
    <t>Printing and publication</t>
  </si>
  <si>
    <t>128</t>
  </si>
  <si>
    <t>Travel and Subsistence</t>
  </si>
  <si>
    <t>135</t>
  </si>
  <si>
    <t>Training and staff development</t>
  </si>
  <si>
    <t>136</t>
  </si>
  <si>
    <t>Utilities</t>
  </si>
  <si>
    <t>138</t>
  </si>
  <si>
    <t>Water and electricity</t>
  </si>
  <si>
    <t>139</t>
  </si>
  <si>
    <t>141</t>
  </si>
  <si>
    <t>142</t>
  </si>
  <si>
    <t>143</t>
  </si>
  <si>
    <t>144</t>
  </si>
  <si>
    <t>145</t>
  </si>
  <si>
    <t>Depreciation and amortisation</t>
  </si>
  <si>
    <t>146</t>
  </si>
  <si>
    <t>Land</t>
  </si>
  <si>
    <t>147</t>
  </si>
  <si>
    <t>Dwellings</t>
  </si>
  <si>
    <t>148</t>
  </si>
  <si>
    <t>Non- Residential Buildings</t>
  </si>
  <si>
    <t>150</t>
  </si>
  <si>
    <t>151</t>
  </si>
  <si>
    <t>154</t>
  </si>
  <si>
    <t>155</t>
  </si>
  <si>
    <t>Computer equipment</t>
  </si>
  <si>
    <t>156</t>
  </si>
  <si>
    <t>Furniture and Office equipment</t>
  </si>
  <si>
    <t>157</t>
  </si>
  <si>
    <t>Other Machinery and equipment</t>
  </si>
  <si>
    <t>159</t>
  </si>
  <si>
    <t>Transport Assets</t>
  </si>
  <si>
    <t>160</t>
  </si>
  <si>
    <t xml:space="preserve">Computer Software </t>
  </si>
  <si>
    <t>166</t>
  </si>
  <si>
    <t>Unearned reserves (social security funds only)</t>
  </si>
  <si>
    <t>168</t>
  </si>
  <si>
    <t>Interest, dividends and rent on land</t>
  </si>
  <si>
    <t>169</t>
  </si>
  <si>
    <t>170</t>
  </si>
  <si>
    <t>171</t>
  </si>
  <si>
    <t>172</t>
  </si>
  <si>
    <t xml:space="preserve"> Transfers and subsidies</t>
  </si>
  <si>
    <t>173</t>
  </si>
  <si>
    <t>174</t>
  </si>
  <si>
    <t>Provincial government</t>
  </si>
  <si>
    <t>Municipalities</t>
  </si>
  <si>
    <t>Departmental agencies and accounts</t>
  </si>
  <si>
    <t>177</t>
  </si>
  <si>
    <t>178</t>
  </si>
  <si>
    <t>Foreign governments and international organisations</t>
  </si>
  <si>
    <t>179</t>
  </si>
  <si>
    <t>Public and private corporations</t>
  </si>
  <si>
    <t>180</t>
  </si>
  <si>
    <t>Nonprofit institutions</t>
  </si>
  <si>
    <t>181</t>
  </si>
  <si>
    <t>Households</t>
  </si>
  <si>
    <t>182</t>
  </si>
  <si>
    <t>183</t>
  </si>
  <si>
    <t>186</t>
  </si>
  <si>
    <t>187</t>
  </si>
  <si>
    <t>188</t>
  </si>
  <si>
    <t>189</t>
  </si>
  <si>
    <t>190</t>
  </si>
  <si>
    <t>192</t>
  </si>
  <si>
    <t>193</t>
  </si>
  <si>
    <t>194</t>
  </si>
  <si>
    <t>Rates and taxes</t>
  </si>
  <si>
    <t>195</t>
  </si>
  <si>
    <t>RSC levies</t>
  </si>
  <si>
    <t>196</t>
  </si>
  <si>
    <t>197</t>
  </si>
  <si>
    <t>198</t>
  </si>
  <si>
    <t>199</t>
  </si>
  <si>
    <t>200</t>
  </si>
  <si>
    <t>International organisations</t>
  </si>
  <si>
    <t>201</t>
  </si>
  <si>
    <t>202</t>
  </si>
  <si>
    <t>Non life insurance</t>
  </si>
  <si>
    <t>203</t>
  </si>
  <si>
    <t>204</t>
  </si>
  <si>
    <t>Non-profit institutions</t>
  </si>
  <si>
    <t>205</t>
  </si>
  <si>
    <t>205.5</t>
  </si>
  <si>
    <t>Bursaries (NSFAS only-excludes loans to students)</t>
  </si>
  <si>
    <t>206</t>
  </si>
  <si>
    <t>Social benefits (social security funds only)</t>
  </si>
  <si>
    <t>207</t>
  </si>
  <si>
    <t>Other households</t>
  </si>
  <si>
    <t>208</t>
  </si>
  <si>
    <t>Total expenses</t>
  </si>
  <si>
    <t>209</t>
  </si>
  <si>
    <t>Surplus / (Deficit)</t>
  </si>
  <si>
    <t>210</t>
  </si>
  <si>
    <t>Tax payment</t>
  </si>
  <si>
    <t>211</t>
  </si>
  <si>
    <t>Outside shareholders Interest</t>
  </si>
  <si>
    <t>213</t>
  </si>
  <si>
    <t>Cash flow summary</t>
  </si>
  <si>
    <t>214</t>
  </si>
  <si>
    <t>Adjust surplus / (deficit) for accrual transactions</t>
  </si>
  <si>
    <t>215</t>
  </si>
  <si>
    <t>Adjustments for:</t>
  </si>
  <si>
    <t>216</t>
  </si>
  <si>
    <t>Depreciation</t>
  </si>
  <si>
    <t>217</t>
  </si>
  <si>
    <t>Impairments</t>
  </si>
  <si>
    <t>218</t>
  </si>
  <si>
    <t>219</t>
  </si>
  <si>
    <t>Net (profit ) /  loss on disposal of fixed assets</t>
  </si>
  <si>
    <t>220</t>
  </si>
  <si>
    <t>221</t>
  </si>
  <si>
    <t>Operating surplus / (deficit) before changes in working capital</t>
  </si>
  <si>
    <t>222</t>
  </si>
  <si>
    <t>Changes in working capital</t>
  </si>
  <si>
    <t>223</t>
  </si>
  <si>
    <t>224</t>
  </si>
  <si>
    <t>225</t>
  </si>
  <si>
    <t>226</t>
  </si>
  <si>
    <t>227</t>
  </si>
  <si>
    <t>Cash flow from operating activities</t>
  </si>
  <si>
    <t>228</t>
  </si>
  <si>
    <t>229</t>
  </si>
  <si>
    <t>Loan disbursements</t>
  </si>
  <si>
    <t>230</t>
  </si>
  <si>
    <t>Loan principal repayments</t>
  </si>
  <si>
    <t>231</t>
  </si>
  <si>
    <t>232</t>
  </si>
  <si>
    <t>Transfers from government</t>
  </si>
  <si>
    <t>233</t>
  </si>
  <si>
    <t xml:space="preserve">      Of which: Capital</t>
  </si>
  <si>
    <t>234</t>
  </si>
  <si>
    <t xml:space="preserve">                  : Current</t>
  </si>
  <si>
    <t>235</t>
  </si>
  <si>
    <t>Cash flow from investing activities</t>
  </si>
  <si>
    <t>236</t>
  </si>
  <si>
    <t>Acquisition of Assets</t>
  </si>
  <si>
    <t>237</t>
  </si>
  <si>
    <t>238</t>
  </si>
  <si>
    <t>239</t>
  </si>
  <si>
    <t>240</t>
  </si>
  <si>
    <t>241</t>
  </si>
  <si>
    <t>242</t>
  </si>
  <si>
    <t>243</t>
  </si>
  <si>
    <t>244</t>
  </si>
  <si>
    <t>245</t>
  </si>
  <si>
    <t>246</t>
  </si>
  <si>
    <t>247</t>
  </si>
  <si>
    <t>257</t>
  </si>
  <si>
    <t>258</t>
  </si>
  <si>
    <t>Other flows from Investing Activities</t>
  </si>
  <si>
    <t>259</t>
  </si>
  <si>
    <t>long term investments</t>
  </si>
  <si>
    <t>260</t>
  </si>
  <si>
    <t>Proceeds from sale of assets</t>
  </si>
  <si>
    <t>261</t>
  </si>
  <si>
    <t>Increase in long term receivables</t>
  </si>
  <si>
    <t>262</t>
  </si>
  <si>
    <t>Cash flow from financing activities</t>
  </si>
  <si>
    <t>263</t>
  </si>
  <si>
    <t>Deferred Income</t>
  </si>
  <si>
    <t>264</t>
  </si>
  <si>
    <t>Borrowing Activities</t>
  </si>
  <si>
    <t>265</t>
  </si>
  <si>
    <t>Grants received</t>
  </si>
  <si>
    <t>266</t>
  </si>
  <si>
    <t>Repayment of long-term loans</t>
  </si>
  <si>
    <t>267</t>
  </si>
  <si>
    <t>Net increase / (decrease) in cash and cash equivalents</t>
  </si>
  <si>
    <t>268</t>
  </si>
  <si>
    <t>Balance Sheet Data</t>
  </si>
  <si>
    <t>269</t>
  </si>
  <si>
    <t>Carrying Value of Assets</t>
  </si>
  <si>
    <t>270</t>
  </si>
  <si>
    <t>271</t>
  </si>
  <si>
    <t>272</t>
  </si>
  <si>
    <t>273</t>
  </si>
  <si>
    <t>274</t>
  </si>
  <si>
    <t>275</t>
  </si>
  <si>
    <t>276</t>
  </si>
  <si>
    <t>277</t>
  </si>
  <si>
    <t>278</t>
  </si>
  <si>
    <t>279</t>
  </si>
  <si>
    <t>280</t>
  </si>
  <si>
    <t>281</t>
  </si>
  <si>
    <t>282</t>
  </si>
  <si>
    <t>291</t>
  </si>
  <si>
    <t>Investments</t>
  </si>
  <si>
    <t>292</t>
  </si>
  <si>
    <t>Floating</t>
  </si>
  <si>
    <t>293</t>
  </si>
  <si>
    <t>Current</t>
  </si>
  <si>
    <t>294</t>
  </si>
  <si>
    <t>1&lt;5 Years</t>
  </si>
  <si>
    <t>295</t>
  </si>
  <si>
    <t>5&lt;10 Years</t>
  </si>
  <si>
    <t>296</t>
  </si>
  <si>
    <t>&gt;10 Years</t>
  </si>
  <si>
    <t>297</t>
  </si>
  <si>
    <t xml:space="preserve">Loans </t>
  </si>
  <si>
    <t>298</t>
  </si>
  <si>
    <t>Student loans (NFSAS only)</t>
  </si>
  <si>
    <t>299</t>
  </si>
  <si>
    <t>Development loans (DBSA only)</t>
  </si>
  <si>
    <t>300</t>
  </si>
  <si>
    <t xml:space="preserve">Other loans </t>
  </si>
  <si>
    <t>301</t>
  </si>
  <si>
    <t>Cash and Cash Equivalents</t>
  </si>
  <si>
    <t>302</t>
  </si>
  <si>
    <t>303</t>
  </si>
  <si>
    <t>306</t>
  </si>
  <si>
    <t>Receivables and Prepayments</t>
  </si>
  <si>
    <t>307</t>
  </si>
  <si>
    <t>Trade Receivables</t>
  </si>
  <si>
    <t>308</t>
  </si>
  <si>
    <t>Staff Debtors</t>
  </si>
  <si>
    <t>309</t>
  </si>
  <si>
    <t>310</t>
  </si>
  <si>
    <t>Skills Development Levy receivables</t>
  </si>
  <si>
    <t>311</t>
  </si>
  <si>
    <t>Prepaid Expenses</t>
  </si>
  <si>
    <t>312</t>
  </si>
  <si>
    <t>Other receivables</t>
  </si>
  <si>
    <t>313</t>
  </si>
  <si>
    <t>314</t>
  </si>
  <si>
    <t>Trade</t>
  </si>
  <si>
    <t>315</t>
  </si>
  <si>
    <t>317</t>
  </si>
  <si>
    <t>Capital &amp; Reserves</t>
  </si>
  <si>
    <t>318</t>
  </si>
  <si>
    <t>Share Capital &amp; Premium</t>
  </si>
  <si>
    <t>321</t>
  </si>
  <si>
    <t>Accumulated Reserves</t>
  </si>
  <si>
    <t>322</t>
  </si>
  <si>
    <t>323</t>
  </si>
  <si>
    <t>Prior Year Adjustments</t>
  </si>
  <si>
    <t>326</t>
  </si>
  <si>
    <t>Original Data</t>
  </si>
  <si>
    <t>Adjusted Data</t>
  </si>
  <si>
    <t>Discretionary reserve</t>
  </si>
  <si>
    <t>328</t>
  </si>
  <si>
    <t>Borrowings</t>
  </si>
  <si>
    <t>329</t>
  </si>
  <si>
    <t>330</t>
  </si>
  <si>
    <t>331</t>
  </si>
  <si>
    <t>332</t>
  </si>
  <si>
    <t>333</t>
  </si>
  <si>
    <t>334</t>
  </si>
  <si>
    <t>Post Retirement Benefits</t>
  </si>
  <si>
    <t>335</t>
  </si>
  <si>
    <t>Present value of Funded obligations</t>
  </si>
  <si>
    <t>336</t>
  </si>
  <si>
    <t>Unrecognised transitional liabilities</t>
  </si>
  <si>
    <t>337</t>
  </si>
  <si>
    <t>338</t>
  </si>
  <si>
    <t>Trade and Other Payables</t>
  </si>
  <si>
    <t>339</t>
  </si>
  <si>
    <t>Trade Payables</t>
  </si>
  <si>
    <t>340</t>
  </si>
  <si>
    <t>Accrued Interest</t>
  </si>
  <si>
    <t>341</t>
  </si>
  <si>
    <t>Deferred income</t>
  </si>
  <si>
    <t>341.5</t>
  </si>
  <si>
    <t>Skills Development Levy payables</t>
  </si>
  <si>
    <t>342</t>
  </si>
  <si>
    <t>343</t>
  </si>
  <si>
    <t>344</t>
  </si>
  <si>
    <t>Provisions</t>
  </si>
  <si>
    <t>345</t>
  </si>
  <si>
    <t>Leave pay provision</t>
  </si>
  <si>
    <t>346</t>
  </si>
  <si>
    <t>Bonus provision</t>
  </si>
  <si>
    <t>347</t>
  </si>
  <si>
    <t>Advance Billing</t>
  </si>
  <si>
    <t>348</t>
  </si>
  <si>
    <t>Other 1</t>
  </si>
  <si>
    <t>349</t>
  </si>
  <si>
    <t>Other 2</t>
  </si>
  <si>
    <t>350</t>
  </si>
  <si>
    <t>Managed Funds (e.g. Poverty Alleviation Fund)</t>
  </si>
  <si>
    <t>351</t>
  </si>
  <si>
    <t>Poverty Alleviation Fund</t>
  </si>
  <si>
    <t>352</t>
  </si>
  <si>
    <t>Regional Development Fund</t>
  </si>
  <si>
    <t>353</t>
  </si>
  <si>
    <t>Third Party Funds</t>
  </si>
  <si>
    <t>354</t>
  </si>
  <si>
    <t>355</t>
  </si>
  <si>
    <t>Contingent Liabilities</t>
  </si>
  <si>
    <t>356</t>
  </si>
  <si>
    <t>357</t>
  </si>
  <si>
    <t>358</t>
  </si>
  <si>
    <t xml:space="preserve"> Outcome </t>
  </si>
  <si>
    <t xml:space="preserve"> Medium-term estimate</t>
  </si>
  <si>
    <t xml:space="preserve"> Audited </t>
  </si>
  <si>
    <t>Estimated</t>
  </si>
  <si>
    <t xml:space="preserve">   </t>
  </si>
  <si>
    <t>outcome</t>
  </si>
  <si>
    <t xml:space="preserve">R Thousand </t>
  </si>
  <si>
    <t xml:space="preserve"> 2004/05 </t>
  </si>
  <si>
    <t xml:space="preserve"> 2005/06 </t>
  </si>
  <si>
    <t xml:space="preserve"> 2006/07 </t>
  </si>
  <si>
    <t xml:space="preserve"> 2007/08 </t>
  </si>
  <si>
    <t xml:space="preserve"> 2008/09 </t>
  </si>
  <si>
    <t>Codes</t>
  </si>
  <si>
    <t xml:space="preserve"> 2003/04  </t>
  </si>
  <si>
    <t xml:space="preserve"> 2009/10 </t>
  </si>
  <si>
    <t>Table .Financial summary for the ………………………</t>
  </si>
  <si>
    <t xml:space="preserve">Goods and services </t>
  </si>
  <si>
    <t xml:space="preserve">Depreciation </t>
  </si>
  <si>
    <t xml:space="preserve">Operating surplus / (deficit) before changes in working </t>
  </si>
  <si>
    <t xml:space="preserve">    capital</t>
  </si>
  <si>
    <t>(Decrease) / increase in accounts payable</t>
  </si>
  <si>
    <t>Decrease / (increase) in accounts receivable</t>
  </si>
  <si>
    <t>Decrease / (increase) in inventory</t>
  </si>
  <si>
    <t>(Decrease) / increase in provisions</t>
  </si>
  <si>
    <t>TOTAL ASSETS</t>
  </si>
  <si>
    <t>Managed Funds</t>
  </si>
  <si>
    <t>TOTAL EQUITY &amp; LIABILITIES</t>
  </si>
  <si>
    <t>Check</t>
  </si>
  <si>
    <t>Assets/Liabilities Check</t>
  </si>
  <si>
    <t>Check for profit/loss on disposal of capital assets</t>
  </si>
  <si>
    <t xml:space="preserve">Departmental allocation </t>
  </si>
  <si>
    <t>User chages</t>
  </si>
  <si>
    <t>Check for carrying value of fixed assets</t>
  </si>
  <si>
    <t xml:space="preserve">Depreciation  </t>
  </si>
  <si>
    <t>Amortisation</t>
  </si>
  <si>
    <t>Specify</t>
  </si>
  <si>
    <t>Legend</t>
  </si>
  <si>
    <t>Complete</t>
  </si>
  <si>
    <t>White</t>
  </si>
  <si>
    <t>Light green</t>
  </si>
  <si>
    <t>Formulae-do not complete</t>
  </si>
  <si>
    <t>Light yellow</t>
  </si>
  <si>
    <t>Only applicable to Public Works Trading account</t>
  </si>
  <si>
    <t>Yellow</t>
  </si>
  <si>
    <t>Only applicable to Social Security Funds</t>
  </si>
  <si>
    <t>Tan</t>
  </si>
  <si>
    <t>Only applicable to SETAs</t>
  </si>
  <si>
    <t>Rose</t>
  </si>
  <si>
    <t>Only applicable to Other trading accounts</t>
  </si>
  <si>
    <t>Gold</t>
  </si>
  <si>
    <t>Only applicable to NSFAS</t>
  </si>
  <si>
    <t>Lime</t>
  </si>
  <si>
    <t>Only applicable to Financial Public Entities</t>
  </si>
  <si>
    <t>**See end for colour legend</t>
  </si>
  <si>
    <t>Checks</t>
  </si>
  <si>
    <t>Anna Completed</t>
  </si>
  <si>
    <t>Sub totals</t>
  </si>
  <si>
    <t>Votes less Economic</t>
  </si>
  <si>
    <t>Votes less Functional</t>
  </si>
  <si>
    <t>Economic less Functional</t>
  </si>
  <si>
    <t>Totals</t>
  </si>
  <si>
    <t>Departments</t>
  </si>
  <si>
    <t>Amounts to be removed from departmental expenditure</t>
  </si>
  <si>
    <t>Expenditure estimates by budget votes</t>
  </si>
  <si>
    <t>2002/03</t>
  </si>
  <si>
    <t>2003/04</t>
  </si>
  <si>
    <t>2004/05</t>
  </si>
  <si>
    <t>2005/06</t>
  </si>
  <si>
    <t>2006/07</t>
  </si>
  <si>
    <t>2007/08</t>
  </si>
  <si>
    <t>2008/09</t>
  </si>
  <si>
    <t>Audited</t>
  </si>
  <si>
    <t>Revised</t>
  </si>
  <si>
    <t>Budget</t>
  </si>
  <si>
    <t>R thousand</t>
  </si>
  <si>
    <t>Outcome</t>
  </si>
  <si>
    <t>Estimate</t>
  </si>
  <si>
    <t>Central Government Administration</t>
  </si>
  <si>
    <t>Presidency</t>
  </si>
  <si>
    <t>Parliament</t>
  </si>
  <si>
    <t>Foreign Affairs</t>
  </si>
  <si>
    <t>Home Affairs</t>
  </si>
  <si>
    <t>Provincial and Local Government</t>
  </si>
  <si>
    <t>Public Works</t>
  </si>
  <si>
    <t>Financial and Administrative Services</t>
  </si>
  <si>
    <t>Gov. Communication &amp; Information Systems</t>
  </si>
  <si>
    <t>National Treasury</t>
  </si>
  <si>
    <t>Public Enterprises</t>
  </si>
  <si>
    <t>Public Service and Administration</t>
  </si>
  <si>
    <t>Public Service Commission</t>
  </si>
  <si>
    <t>SA Management Development Institute</t>
  </si>
  <si>
    <t>Statistics SA</t>
  </si>
  <si>
    <t>Social Services</t>
  </si>
  <si>
    <t>Arts and Culture</t>
  </si>
  <si>
    <t>Education</t>
  </si>
  <si>
    <t>Health</t>
  </si>
  <si>
    <t>Labour</t>
  </si>
  <si>
    <t>Social Development</t>
  </si>
  <si>
    <t>Sport and Recreation SA</t>
  </si>
  <si>
    <t>Justice and Protection Services</t>
  </si>
  <si>
    <t>Correctional Services</t>
  </si>
  <si>
    <t>Defence</t>
  </si>
  <si>
    <t>Independent Complaints Directorate</t>
  </si>
  <si>
    <t>Justice and Constitutional Development</t>
  </si>
  <si>
    <t>Safety and Security</t>
  </si>
  <si>
    <t>Economic Services and Infrastructure Development</t>
  </si>
  <si>
    <t>Agriculture</t>
  </si>
  <si>
    <t>Communications</t>
  </si>
  <si>
    <t>Environmental Affairs and Tourism</t>
  </si>
  <si>
    <t>Housing</t>
  </si>
  <si>
    <t>Land Affairs</t>
  </si>
  <si>
    <t>Minerals and Energy</t>
  </si>
  <si>
    <t>Science and Technology</t>
  </si>
  <si>
    <t>Trade and Industry</t>
  </si>
  <si>
    <t>Transport</t>
  </si>
  <si>
    <t>Water Affairs and Forestry</t>
  </si>
  <si>
    <t>Subtotal:  Votes</t>
  </si>
  <si>
    <t>Check with National database</t>
  </si>
  <si>
    <t>Check with National Reconciliation</t>
  </si>
  <si>
    <t>Plus:  Amounts still to be allocated</t>
  </si>
  <si>
    <t>Unallocated</t>
  </si>
  <si>
    <t>New Money</t>
  </si>
  <si>
    <t>Subtotal:  Votes and amounts still to be allocated</t>
  </si>
  <si>
    <t>Plus:</t>
  </si>
  <si>
    <t>Contingency reserve</t>
  </si>
  <si>
    <t>Standing appropriations</t>
  </si>
  <si>
    <t>Projected underspending</t>
  </si>
  <si>
    <t>Total expenditure</t>
  </si>
  <si>
    <t>Receipts</t>
  </si>
  <si>
    <t>From government</t>
  </si>
  <si>
    <t>Total receipts</t>
  </si>
  <si>
    <t>Transfers received ENE</t>
  </si>
  <si>
    <t>Check Economic</t>
  </si>
  <si>
    <t xml:space="preserve">Check Diff </t>
  </si>
  <si>
    <t>Check Functional</t>
  </si>
  <si>
    <t>Capital transfers possibly deferred</t>
  </si>
  <si>
    <t>Economic classification</t>
  </si>
  <si>
    <t>Expenditure estimates by economic classification</t>
  </si>
  <si>
    <t>Current payments</t>
  </si>
  <si>
    <t>Salaries and wages</t>
  </si>
  <si>
    <t>Social contributions</t>
  </si>
  <si>
    <t>of which</t>
  </si>
  <si>
    <t>Specify item</t>
  </si>
  <si>
    <t xml:space="preserve">Interest and rent on land </t>
  </si>
  <si>
    <t>Financial transactions in assets and liabilities</t>
  </si>
  <si>
    <t xml:space="preserve">Unauthorised expenditure </t>
  </si>
  <si>
    <t>Transfers and subsidies to:</t>
  </si>
  <si>
    <t xml:space="preserve">Provinces and municipalities </t>
  </si>
  <si>
    <t>Provinces</t>
  </si>
  <si>
    <t>Provincial Revenue Funds</t>
  </si>
  <si>
    <t>Provincial agencies and funds</t>
  </si>
  <si>
    <t>Municipal agencies and funds</t>
  </si>
  <si>
    <t>Total, not SS Funds</t>
  </si>
  <si>
    <t>Entities</t>
  </si>
  <si>
    <t>Public corporations and private enterprises</t>
  </si>
  <si>
    <t>Public corporations</t>
  </si>
  <si>
    <t>This is total for public and private</t>
  </si>
  <si>
    <t>Private enterprises</t>
  </si>
  <si>
    <t>Subsidies on production</t>
  </si>
  <si>
    <t xml:space="preserve">Households </t>
  </si>
  <si>
    <t>Social benefits</t>
  </si>
  <si>
    <t>Other transfers to households</t>
  </si>
  <si>
    <t>Payments for capital assets</t>
  </si>
  <si>
    <t>Buildings and other fixed structures</t>
  </si>
  <si>
    <t>Other fixed structures</t>
  </si>
  <si>
    <t>Machinery and equipment</t>
  </si>
  <si>
    <t>Transport equipment</t>
  </si>
  <si>
    <t>Other machinery and equipment</t>
  </si>
  <si>
    <t>Cultivated assets</t>
  </si>
  <si>
    <t>Software and other intangible assets</t>
  </si>
  <si>
    <t>Land and subsoil assets</t>
  </si>
  <si>
    <t>Subtotal:  Economic classification</t>
  </si>
  <si>
    <t>Subtotal:  Economic and amounts still to be allocated</t>
  </si>
  <si>
    <t>Total budget expenditure</t>
  </si>
  <si>
    <t>Check with conversion</t>
  </si>
  <si>
    <t>Functional classification</t>
  </si>
  <si>
    <t>Expenditure estimates by functional classification</t>
  </si>
  <si>
    <t xml:space="preserve">General government services and unallocable expenditure </t>
  </si>
  <si>
    <t xml:space="preserve">Protection services </t>
  </si>
  <si>
    <t xml:space="preserve">Defence </t>
  </si>
  <si>
    <t xml:space="preserve">Police </t>
  </si>
  <si>
    <t xml:space="preserve">Prisons </t>
  </si>
  <si>
    <t>Justice</t>
  </si>
  <si>
    <t xml:space="preserve">Social services </t>
  </si>
  <si>
    <t xml:space="preserve">Education </t>
  </si>
  <si>
    <t xml:space="preserve">Health </t>
  </si>
  <si>
    <t xml:space="preserve">Social security and welfare </t>
  </si>
  <si>
    <t>Community development</t>
  </si>
  <si>
    <t xml:space="preserve">Economic services </t>
  </si>
  <si>
    <t xml:space="preserve">Water schemes and related services </t>
  </si>
  <si>
    <t xml:space="preserve">Fuel and energy </t>
  </si>
  <si>
    <t xml:space="preserve">Agriculture, forestry and fishing </t>
  </si>
  <si>
    <t>Mining,  manufacturing and construction</t>
  </si>
  <si>
    <t xml:space="preserve">Transport and communication </t>
  </si>
  <si>
    <t xml:space="preserve">Other economic services </t>
  </si>
  <si>
    <t xml:space="preserve">Interest </t>
  </si>
  <si>
    <t>Subtotal:  Functional classification</t>
  </si>
  <si>
    <t>Subtotal:  Functional and amounts still to be allocated</t>
  </si>
  <si>
    <t>Balance sheet data</t>
  </si>
  <si>
    <t>Check Assets</t>
  </si>
  <si>
    <t>Transfers from ENE</t>
  </si>
  <si>
    <t>Link dept name</t>
  </si>
  <si>
    <t>Capital</t>
  </si>
  <si>
    <t>Total</t>
  </si>
  <si>
    <t>Tax receipts</t>
  </si>
  <si>
    <t>Non-Tax receipts</t>
  </si>
  <si>
    <t>Sales of goods and services other than capital assets</t>
  </si>
  <si>
    <t>Transfers recognised</t>
  </si>
  <si>
    <t>Other governmental units</t>
  </si>
  <si>
    <t>Local, non-government donors</t>
  </si>
  <si>
    <t>Fines, penalties &amp; forfeits</t>
  </si>
  <si>
    <t>Interest, dividends &amp; rent on land</t>
  </si>
  <si>
    <t/>
  </si>
  <si>
    <t>Sale of capital assets including net profit</t>
  </si>
  <si>
    <t>Expenditure</t>
  </si>
  <si>
    <t>Compensation of employees</t>
  </si>
  <si>
    <t>Goods &amp; services</t>
  </si>
  <si>
    <t>Unauthorised expenditure</t>
  </si>
  <si>
    <t>Transfers &amp; subsidies</t>
  </si>
  <si>
    <t>Provinces and municipalites</t>
  </si>
  <si>
    <t>Non-life insurance</t>
  </si>
  <si>
    <t>Acquisition of capital assets</t>
  </si>
  <si>
    <t>Land &amp; subsoil assets</t>
  </si>
  <si>
    <t>Adjustments for accrual transactions</t>
  </si>
  <si>
    <t>Impairments, fair value</t>
  </si>
  <si>
    <t>Net profit on disposal of capital assets</t>
  </si>
  <si>
    <t>Net increase in accounts payable</t>
  </si>
  <si>
    <t>Net increase in accounts receivable</t>
  </si>
  <si>
    <t>Net increase in inventory</t>
  </si>
  <si>
    <t>Net increase in provisions</t>
  </si>
  <si>
    <t>Checks to balance with Detail Sheet</t>
  </si>
  <si>
    <t>Check for balancing items</t>
  </si>
  <si>
    <t>Revenue/receipts</t>
  </si>
  <si>
    <t>Expenditure/payments</t>
  </si>
  <si>
    <t>Adjustment for accrual transactions</t>
  </si>
  <si>
    <t>Net increase / decrease in cash and cash equivalents</t>
  </si>
  <si>
    <t>LT investments &amp; increase in LT receivables</t>
  </si>
  <si>
    <t>Losses (excepet due to net profit on sales)</t>
  </si>
  <si>
    <t>Check for inventory</t>
  </si>
  <si>
    <t>Changes in working capital: net increase in inventory</t>
  </si>
  <si>
    <t>Change in G&amp;S: net increase in inventory</t>
  </si>
  <si>
    <t xml:space="preserve">   adjusted for consumables, food and </t>
  </si>
  <si>
    <t xml:space="preserve">   stationary/printing</t>
  </si>
  <si>
    <t>All checks</t>
  </si>
  <si>
    <t>Check on Income Statement</t>
  </si>
  <si>
    <t>Check on Cash Conversion</t>
  </si>
  <si>
    <t>Check Balance of Cash Flow</t>
  </si>
  <si>
    <t xml:space="preserve"> 2003/04 </t>
  </si>
  <si>
    <t>Accrual Numbers</t>
  </si>
  <si>
    <t>Non-cash adjustments</t>
  </si>
  <si>
    <t>Manual adjustments</t>
  </si>
  <si>
    <t>Cash Numbers</t>
  </si>
  <si>
    <t>Total Revenue</t>
  </si>
  <si>
    <t>Total Expenditure</t>
  </si>
  <si>
    <t>Surplus/Deficit</t>
  </si>
  <si>
    <t>Name of entities</t>
  </si>
  <si>
    <t>Non-Tax Revenue</t>
  </si>
  <si>
    <t>Skills Development (SETAs)</t>
  </si>
  <si>
    <t>User charges</t>
  </si>
  <si>
    <t>Finance costs</t>
  </si>
  <si>
    <t>Of your total expenditure, how much is on Research and development</t>
  </si>
  <si>
    <r>
      <t>Supporting services (</t>
    </r>
    <r>
      <rPr>
        <i/>
        <sz val="8"/>
        <color indexed="12"/>
        <rFont val="Arial"/>
        <family val="2"/>
      </rPr>
      <t>e.g. patenting, geo surveys, databases)</t>
    </r>
  </si>
  <si>
    <r>
      <t>Education and training (</t>
    </r>
    <r>
      <rPr>
        <i/>
        <sz val="8"/>
        <color indexed="12"/>
        <rFont val="Arial"/>
        <family val="2"/>
      </rPr>
      <t>of scientists, researchers, engineers)</t>
    </r>
  </si>
  <si>
    <r>
      <t>Actual R&amp;D (</t>
    </r>
    <r>
      <rPr>
        <i/>
        <sz val="8"/>
        <color indexed="12"/>
        <rFont val="Arial"/>
        <family val="2"/>
      </rPr>
      <t>technology and innovation</t>
    </r>
    <r>
      <rPr>
        <i/>
        <sz val="10"/>
        <color indexed="12"/>
        <rFont val="Arial"/>
        <family val="2"/>
      </rPr>
      <t>)</t>
    </r>
  </si>
  <si>
    <t>Others**</t>
  </si>
  <si>
    <t>Social contibutions</t>
  </si>
  <si>
    <t>(Profit)/ Losses</t>
  </si>
  <si>
    <t>On sale of assets</t>
  </si>
  <si>
    <t>Tax received</t>
  </si>
  <si>
    <t>Non-tax receipts</t>
  </si>
  <si>
    <t>Skills development</t>
  </si>
  <si>
    <t>Check with CashFlow</t>
  </si>
  <si>
    <t xml:space="preserve">Table .                                                            Financial summary for the </t>
  </si>
  <si>
    <t>Net cash from operations</t>
  </si>
  <si>
    <t>Acquisition of assets</t>
  </si>
  <si>
    <t>Accrued interest</t>
  </si>
  <si>
    <t>Differ with every entity (manual adjustment)</t>
  </si>
  <si>
    <t>Differ with entity(manual adjustment)</t>
  </si>
  <si>
    <t>Year on year growth</t>
  </si>
  <si>
    <t xml:space="preserve"> 2003-06  </t>
  </si>
  <si>
    <t xml:space="preserve"> 2006-10</t>
  </si>
  <si>
    <t>MTEF Average ann growth</t>
  </si>
  <si>
    <t>History Average ann growth</t>
  </si>
  <si>
    <t>RATIOS</t>
  </si>
  <si>
    <t>Current Ratio</t>
  </si>
  <si>
    <t>Current Assets</t>
  </si>
  <si>
    <t>Current liabilities</t>
  </si>
  <si>
    <t>The rate at which current assets can cover current liabilities</t>
  </si>
  <si>
    <t>Gearing</t>
  </si>
  <si>
    <t>Loans &amp; overdrafts</t>
  </si>
  <si>
    <t xml:space="preserve">Vulnerability to interest rates movements (50% accepted upper limit)- proportion of borrowed capital to total capital employed </t>
  </si>
  <si>
    <t>Transfer payments</t>
  </si>
  <si>
    <t>Use of goods and services</t>
  </si>
  <si>
    <t xml:space="preserve">Capital </t>
  </si>
  <si>
    <t>Sales of goods and services</t>
  </si>
  <si>
    <t>Transfers</t>
  </si>
  <si>
    <t>Cash balances</t>
  </si>
  <si>
    <t>-</t>
  </si>
  <si>
    <t>On revenue</t>
  </si>
  <si>
    <t>On expenditure</t>
  </si>
  <si>
    <t>Of which: Capital</t>
  </si>
  <si>
    <t xml:space="preserve">           : Current</t>
  </si>
  <si>
    <t>Social contributions (social security funds only)</t>
  </si>
  <si>
    <t>Skills development (SETAs only)</t>
  </si>
  <si>
    <t xml:space="preserve">Tax revenue </t>
  </si>
  <si>
    <t>Provinces and municipalities</t>
  </si>
  <si>
    <t>Departmental agencies and funds</t>
  </si>
  <si>
    <t>LIQUIDITY (available working capital)</t>
  </si>
  <si>
    <t>SOLVENCY (how near the entity is to bankruptcy)</t>
  </si>
  <si>
    <t>Other sales</t>
  </si>
  <si>
    <t>Unclassified revenue</t>
  </si>
  <si>
    <t>Please specify</t>
  </si>
  <si>
    <t>Unclassified expenditure</t>
  </si>
  <si>
    <t>Receivables</t>
  </si>
  <si>
    <t>Payables</t>
  </si>
  <si>
    <t>Audited statement Total Revenue</t>
  </si>
  <si>
    <t>Check Audited statement vs detail sheet</t>
  </si>
  <si>
    <t>Audited statement Total Expenditure</t>
  </si>
  <si>
    <t xml:space="preserve">Audited Statement Net increase/(decrease) in cash </t>
  </si>
  <si>
    <t xml:space="preserve"> 03/04-04/05 </t>
  </si>
  <si>
    <t>04/05-05/06</t>
  </si>
  <si>
    <t>05/06-06/07</t>
  </si>
  <si>
    <t>06/07-07/08</t>
  </si>
  <si>
    <t>07/08-08/09</t>
  </si>
  <si>
    <t>08/09-09/10</t>
  </si>
  <si>
    <t>`</t>
  </si>
  <si>
    <t>Government Funding as a percentage of total revenue</t>
  </si>
  <si>
    <t>Transfer receipts from department/government</t>
  </si>
  <si>
    <t>What are their three major expenditure items?</t>
  </si>
  <si>
    <t>Are the above items consistent with their business?</t>
  </si>
  <si>
    <t>Do they indicate reversals of these in the MTEF</t>
  </si>
  <si>
    <t>How do they plan on bringing these balances to viable levels</t>
  </si>
  <si>
    <t>Have they accumulated large surpluses/deficits?</t>
  </si>
  <si>
    <t>Is there a consistent decrease in government funding</t>
  </si>
  <si>
    <t>If there is, are the reasons linked to changes in activity/structure of business</t>
  </si>
  <si>
    <t xml:space="preserve">Do they simultaneously have increasing surpluses and borrowings? </t>
  </si>
  <si>
    <t>Are their cash balances growing at the expense of service delivery?</t>
  </si>
  <si>
    <t>Are their provisions authentic ?</t>
  </si>
  <si>
    <t>Notes on the Checks of the detail sheet</t>
  </si>
  <si>
    <t>Cash Terminology</t>
  </si>
  <si>
    <t>Equity, LT loans &amp; overdrafts</t>
  </si>
  <si>
    <t>If not are the reasons plausible?</t>
  </si>
  <si>
    <t>If yes, are the reasons plausible?</t>
  </si>
  <si>
    <t>Is this plan achievable?</t>
  </si>
  <si>
    <t>National government</t>
  </si>
  <si>
    <t>Provincial governments</t>
  </si>
  <si>
    <t>Local governments</t>
  </si>
  <si>
    <r>
      <t xml:space="preserve">Skills development  </t>
    </r>
    <r>
      <rPr>
        <b/>
        <sz val="8"/>
        <color indexed="12"/>
        <rFont val="Arial Narrow"/>
        <family val="2"/>
      </rPr>
      <t>(SETAS only)</t>
    </r>
  </si>
  <si>
    <t>Bargaining council and unions</t>
  </si>
  <si>
    <t>Advertising and marketing</t>
  </si>
  <si>
    <t>Property and buildings</t>
  </si>
  <si>
    <t>Other fixed structures (Infrastructure Assets)</t>
  </si>
  <si>
    <t>Subsoil assets (e.g. minerals)</t>
  </si>
  <si>
    <t>Cultivated Assets (e.g. biological)</t>
  </si>
  <si>
    <t xml:space="preserve"> Intangibles</t>
  </si>
  <si>
    <t>Technical reserves (social security funds only)</t>
  </si>
  <si>
    <t>Government units</t>
  </si>
  <si>
    <t>Employer Grant (SETAs only)</t>
  </si>
  <si>
    <t>Descretionary Grant (SETAs only)</t>
  </si>
  <si>
    <t>Interest received</t>
  </si>
  <si>
    <t>Interest paid</t>
  </si>
  <si>
    <t xml:space="preserve">Cashflow from advancing activities (for financial institutions only) </t>
  </si>
  <si>
    <t>Investment property</t>
  </si>
  <si>
    <t>Bank and cash on hand</t>
  </si>
  <si>
    <t>Employer grant reserve</t>
  </si>
  <si>
    <t>Admin reserve</t>
  </si>
  <si>
    <t>Non-contributing employers</t>
  </si>
  <si>
    <t xml:space="preserve">Foreign governments and International donor organisations </t>
  </si>
  <si>
    <t>Cost of sales</t>
  </si>
  <si>
    <t xml:space="preserve">Foreign governments and International organisations </t>
  </si>
  <si>
    <t>Net interest</t>
  </si>
  <si>
    <t>Unclassified assets</t>
  </si>
  <si>
    <t>Repurchase agreements</t>
  </si>
  <si>
    <t>Imparments and Adjustments to Fair Value</t>
  </si>
  <si>
    <t>Impairments and Adjustments to Fair Value</t>
  </si>
  <si>
    <t>Definitions to the detail sheet</t>
  </si>
  <si>
    <t>A tax receipt is defined as compulsory, unrequited revenue collected by National and Provincial Departments.  [Guidelines for implementing the New Economic Reporting Format]</t>
  </si>
  <si>
    <t>Taxes are compulsory because the other party is required by statutory provision to pay taxes in certain circumstances and under certain conditions.  Taxes are unrequited in the sense that government does not provide anything directly in return to the party making the tax payment.  Not all compulsory, unrequited receipts are recorded as taxes.  Fines, penalties and forfeits are also compulsory, unrequited receipts, but they are recorded separately from taxes.  There are also other unrequited receipts collected by government that are not considered taxes, namely transfers received.  Taxes are distinguished from transfers received because taxes are compulsory and transfers received are voluntary.  [Guidelines for implementing the New Economic Reporting Format]</t>
  </si>
  <si>
    <t>Sale of goods and services</t>
  </si>
  <si>
    <t>The category consists of all sales by government units provided that the government has produced the good or service.  It is important to note that sales of capital assets are never included under this category, but under sales of capital assets.  Revenue from ownership of building and fixed structures - rentals - is considered sales of goods and services produced by government (excluding capital assets), even though a sale of a building or fixed structure is recorded under sales of capital assets.  This is because revenue from ownership of buildings implies the provision of a service in the form of maintenance and repair.  In contrast, revenue from ownership of land is more passive, and is therefore not considered a sale.  Thus revenue from ownership of buildings must be distinguished from revenue from ownership of land and sub-soil assets; the latter is classified as rent of land, which is a separate revenue category.</t>
  </si>
  <si>
    <t xml:space="preserve">  There are three main components of sales of goods and services produced by government: (1) sales by market establishments, (2) administrative fees and (3) other sales.</t>
  </si>
  <si>
    <t>Market establishments</t>
  </si>
  <si>
    <t>NAME:</t>
  </si>
  <si>
    <t>SHEILA THIPE</t>
  </si>
  <si>
    <t>TEL:</t>
  </si>
  <si>
    <t>EMAIL:</t>
  </si>
  <si>
    <t>sheila.thipe@treasury.gov.za</t>
  </si>
  <si>
    <t>FAX:</t>
  </si>
  <si>
    <t>012 325 1620</t>
  </si>
  <si>
    <t>012 315 5991</t>
  </si>
  <si>
    <t>PFS: GENERAL GOVERNMENT ENTITIES</t>
  </si>
  <si>
    <t>When national and provincial departments sell goods or services at market related prices the transactions should be recorded here. Examples are rent from buildings and equipment charged at the prevailing market prices</t>
  </si>
  <si>
    <t>This item consists of revenue collected for sales of regulatory or administrative expenses, and is sometimes referred to as license fees.  In this category, government must exercise some sort of regulatory or administrative function.</t>
  </si>
  <si>
    <t>Classification provided for under this category includes licence or permits, registration fees and inspection fees.</t>
  </si>
  <si>
    <t>Note: on the licence fees, that the government should be providing a service to the remitter of this fee, e.g. the use of government owned land by hunters-Otherwise the fee becomes a tax, e.g. Casino licences, there is no use of government property, hence it is a tax not an admin fee</t>
  </si>
  <si>
    <t>Other Sales</t>
  </si>
  <si>
    <t>This item includes money received from the sale of all other goods and services produces or partially produced by a national/provincial department.</t>
  </si>
  <si>
    <t>To be part of this category, the fee charges must be below prices prevailing in the private market.  Examples are rentals of buildings and machinery, as well as hospital, university, park and museum fees.  Sales of seeds and livestock produced by government units are considered other sales.  Sales of items purchased from another economic unit and then resold should also be included under this item; an example would be a postcard sold by a museum.</t>
  </si>
  <si>
    <t>Also included in the other sales of goods and services are  Sale of scrap, waste, arms and other used goods (excluding capital assets).  It includes sales of all items that are not considered capital assets and not produced by national/provincial departments, for example, used arms sold by the Department of Defence.</t>
  </si>
  <si>
    <t>This category include scrap, waste paper, silver resale (X-ray), condemned linen, ash and kitchen refuse and selling of arms and arms supporting systems.</t>
  </si>
  <si>
    <t>Fines and penalties</t>
  </si>
  <si>
    <t>This item consists of all compulsory receipts imposed by a court or quasi-judicial body.</t>
  </si>
  <si>
    <t>Out-of-court settlements are also included in this category.  As with taxes, this item consists of unrequited, compulsory transactions.  Thus, the recipient government unit does not provide anything in return for these receipts.</t>
  </si>
  <si>
    <t>Dividends received by department on equity participation in private and public sector entities.</t>
  </si>
  <si>
    <t>The item consists of the money received due to ownership of land.  This item also includes all revenue due to ownership of sub-soil assets and other commercially exploitable naturally occurring assets such as virgin forests, game and fisheries.</t>
  </si>
  <si>
    <t>If it is not possible to distinguish receipts due to ownership of land from receipts due to fixed structures on it, the whole amount should be recorded under sales of goods and services produced by government (excluding capital assets).</t>
  </si>
  <si>
    <r>
      <t xml:space="preserve">Unclassified revenue
</t>
    </r>
    <r>
      <rPr>
        <sz val="12"/>
        <rFont val="Arial Narrow"/>
        <family val="2"/>
      </rPr>
      <t>All revenue items that could not be classified above.  Please make sure that the items are clearly specified, i.e. we will not accept "other" as a specification.  This is so that we can then classify the revenue in one of the classes given.</t>
    </r>
  </si>
  <si>
    <r>
      <t xml:space="preserve">Transfers received
</t>
    </r>
    <r>
      <rPr>
        <sz val="12"/>
        <rFont val="Arial Narrow"/>
        <family val="2"/>
      </rPr>
      <t>This item consists of all unrequited, receipts voluntarily given by other parties. Thus, an entry should be made under this item when a publict entity does not give a service or good directly in return for the transfer from the other party and the transfer is voluntary.</t>
    </r>
  </si>
  <si>
    <t xml:space="preserve">This item includes transfers received for both current and </t>
  </si>
  <si>
    <r>
      <t xml:space="preserve">Social contributions received(social security funds only)
</t>
    </r>
    <r>
      <rPr>
        <sz val="12"/>
        <rFont val="Arial Narrow"/>
        <family val="2"/>
      </rPr>
      <t>These are receipts from either employees on behalf of their employees or from employees, self-employed, or nonemployed persons on their own behalf that secures entitlement to social benefits for contributors, their dependents, or survivors, e.g. the contributions received by the UIF.</t>
    </r>
  </si>
  <si>
    <t>EXPENDITURE</t>
  </si>
  <si>
    <t>This item includes most payments to employees, except social contributions and payments to employees working on capital projects. The latter payments are classified as capitalised payments.  The item, salaries and wages, includes:</t>
  </si>
  <si>
    <t>Salaries or wages payable at regular weekly, monthly or other intervals. Remuneration to staff members employed on a contractual basis is also included, provided that these staff members are paid at regular intervals and that they are listed on the government payroll. This includes payments by results and piecework payments; enhanced payments or special allowances for working overtime, at nights, at weekends or other unusual hours; allowances for working away from home or in disagreeable or hazardous circumstances; and expatriation allowances for working abroad;</t>
  </si>
  <si>
    <t>Supplementary allowances payable regularly, such as housing allowances or allowances to cover the costs of travel to and from work. However, payments to employees or former employees that are not remuneration for work are not included under compensation of employees, but under transfers to households, social benefits;</t>
  </si>
  <si>
    <t>Salaries or wages payable to employees away from work for short periods, for example, on holiday;</t>
  </si>
  <si>
    <t>Ad hoc bonuses or other exceptional payments made, for example, under incentive schemes.</t>
  </si>
  <si>
    <t>Salaries and wages include the values of any social contributions, income taxes, etc., payable by the employee. This applies even if they are compulsory or withheld by the employer for administrative convenience or other reasons and paid directly to social insurance funds, tax authorities, etc., on behalf of the employee. For example, employees’ contributions to pension funds and medical aid are included in salaries and wages.</t>
  </si>
  <si>
    <t>The item, salaries and wages, does not include:</t>
  </si>
  <si>
    <t>Reimbursements of costs incurred by employees on tools, equipment, uniforms and other items that are needed to enable them to carry out their work. For example, uniforms provided to police officers are not compensation of employees, but goods and services. Uniform allowances are classified as goods and services if the employee is required to use the funds to purchase a uniform that will mainly be used at work;</t>
  </si>
  <si>
    <t>Reimbursement of costs incurred by employees when they take up new jobs or are required by their employers to move their homes, for example, travel and moving expense;</t>
  </si>
  <si>
    <t>Payments for travel and subsistence while on government duty away from duty station. Per Diem and out-of-town allowances fall under this category;</t>
  </si>
  <si>
    <t>Purchases of services provided by people who are not government employees, for example, consultants, architects and occasional workers;</t>
  </si>
  <si>
    <t>Social benefits to employees. These can be in the form of allowances made for accidental injury, severance and incapacity pay. Allowances to employees’ dependants are also considered social benefits. In most cases, payments falling under this category are made from a social insurance fund. This means that this payment category is hardly ever relevant for government units.</t>
  </si>
  <si>
    <t>Payments under the first four of these five categories should be classified as goods and services. Payments under the last category should be classified as transfers to households, social benefits.</t>
  </si>
  <si>
    <t>This item includes the government’s contribution (but not the employees’ contribution) to social insurance schemes paid on behalf of employees.</t>
  </si>
  <si>
    <t>Examples of social insurance schemes are social security funds, unemployment insurance funds, pension and provident funds, as well as medical aid schemes. Social contributions are normally made on behalf of employees currently employed but can also be paid on behalf of formerly employed people.</t>
  </si>
  <si>
    <t>Costs of the specific formulation and publication of notices to attract prospective service providers and suppliers, promote government activities and/or projects or for filling of vacant positions.</t>
  </si>
  <si>
    <t>Excluded are publication cost, information documents, source documents and reports not specifically used for promoting the activities of the State/department/project.  This includes printing of leaflets, advertising on Radio/TV as well as in local or national newspapers.</t>
  </si>
  <si>
    <t>Audit fees</t>
  </si>
  <si>
    <t>The Constitution of South Africa Section 188 determines that the Auditor-General must audit and report on the accounts, financial statements and financial management of all national and provincial departments and administrations, all municipalities and any other institution or accounting entity required by national or provincial legislation to be audit by the Office of the Auditor-General.</t>
  </si>
  <si>
    <t>This item would therefore only include payments made to the Office of the Auditor-General.  Any other services procured from Registered Accountants and Auditors will be allocated to "Consultants, contractors and advisory services".</t>
  </si>
  <si>
    <t xml:space="preserve">All fees, levies and costs charged to the department on accounts held at commercial banks or credit/debit cards should be allocated to this item.  </t>
  </si>
  <si>
    <r>
      <t>Included</t>
    </r>
    <r>
      <rPr>
        <sz val="12"/>
        <rFont val="Arial Narrow"/>
        <family val="2"/>
      </rPr>
      <t xml:space="preserve"> in this account are bank recall fees.</t>
    </r>
  </si>
  <si>
    <r>
      <t xml:space="preserve">Excluded </t>
    </r>
    <r>
      <rPr>
        <sz val="12"/>
        <rFont val="Arial Narrow"/>
        <family val="2"/>
      </rPr>
      <t>from transaction to be classified under this item would be VAT, if the operations were registered as a VAT vendor and interest charged. Interest charged should be allocated to Current Payments - Interest - Private Sector - Domestic - Private Enterprises.  Government duty should be included in this item.</t>
    </r>
  </si>
  <si>
    <t>Board costs</t>
  </si>
  <si>
    <t>All payments related to the functions of the board.  This includes remuneration for non-executive members of the board, and all other administrative expenditure incurred on the functions of the board.</t>
  </si>
  <si>
    <t>Bursaries include payments made to provide direct support to employees for studying at universities or other tertiary institutions, where all the conditions and terms have been complied with in terms of the contract with the bursary holder. Direct support could include fees, textbooks and other aids and accommodation at the university residence.</t>
  </si>
  <si>
    <t>For a transaction to be classified as a bursary in accordance with the above definition, it has to comply with all the conditions and objectives of the department's policy on bursaries.</t>
  </si>
</sst>
</file>

<file path=xl/styles.xml><?xml version="1.0" encoding="utf-8"?>
<styleSheet xmlns="http://schemas.openxmlformats.org/spreadsheetml/2006/main">
  <numFmts count="27">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 ;_ * \(#,##0\)_ ;_ * &quot;-&quot;??_ ;_ @_ "/>
    <numFmt numFmtId="173" formatCode="[$-409]hh:mm:ss\ AM/PM"/>
    <numFmt numFmtId="174" formatCode="[$-1C09]dd\ mmmm\ yyyy"/>
    <numFmt numFmtId="175" formatCode="_ * #,##0_ ;_ * \(#,##0\)_ ;_ * &quot;–&quot;??_ ;_ @_ "/>
    <numFmt numFmtId="176" formatCode="_(* #,##0_);_(* \(#,##0\);_(* &quot;- &quot;?_);_(____@_)"/>
    <numFmt numFmtId="177" formatCode="_(* #,##0_);_(* \(#,##0\);_(* &quot;- &quot;?_);_(@_)"/>
    <numFmt numFmtId="178" formatCode="_(* #,##0.0_);_(* \(#,##0.0\);_(* &quot;- &quot;?_);_(@_)"/>
    <numFmt numFmtId="179" formatCode="#,##0.0_);\(#,##0.0\)"/>
    <numFmt numFmtId="180" formatCode="_ * #,##0.0_ ;_ * \-#,##0.0_ ;_ * &quot;-&quot;?_ ;_ @_ "/>
    <numFmt numFmtId="181" formatCode="0.0"/>
    <numFmt numFmtId="182" formatCode="0.0%"/>
  </numFmts>
  <fonts count="84">
    <font>
      <sz val="10"/>
      <name val="Arial"/>
      <family val="0"/>
    </font>
    <font>
      <b/>
      <sz val="8"/>
      <name val="Arial Narrow"/>
      <family val="2"/>
    </font>
    <font>
      <b/>
      <sz val="8"/>
      <color indexed="18"/>
      <name val="Arial Narrow"/>
      <family val="2"/>
    </font>
    <font>
      <sz val="8"/>
      <color indexed="12"/>
      <name val="Arial Narrow"/>
      <family val="2"/>
    </font>
    <font>
      <sz val="8"/>
      <color indexed="17"/>
      <name val="Arial Narrow"/>
      <family val="2"/>
    </font>
    <font>
      <sz val="8"/>
      <color indexed="20"/>
      <name val="Arial Narrow"/>
      <family val="2"/>
    </font>
    <font>
      <b/>
      <sz val="8"/>
      <color indexed="12"/>
      <name val="Arial Narrow"/>
      <family val="2"/>
    </font>
    <font>
      <i/>
      <sz val="8"/>
      <color indexed="60"/>
      <name val="Arial Narrow"/>
      <family val="2"/>
    </font>
    <font>
      <b/>
      <sz val="8"/>
      <color indexed="17"/>
      <name val="Arial Narrow"/>
      <family val="2"/>
    </font>
    <font>
      <sz val="8"/>
      <color indexed="60"/>
      <name val="Arial Narrow"/>
      <family val="2"/>
    </font>
    <font>
      <i/>
      <sz val="8"/>
      <color indexed="17"/>
      <name val="Arial Narrow"/>
      <family val="2"/>
    </font>
    <font>
      <b/>
      <sz val="8"/>
      <name val="Tahoma"/>
      <family val="0"/>
    </font>
    <font>
      <sz val="8"/>
      <name val="Tahoma"/>
      <family val="0"/>
    </font>
    <font>
      <b/>
      <sz val="10"/>
      <name val="Arial Narrow"/>
      <family val="2"/>
    </font>
    <font>
      <sz val="8"/>
      <name val="Arial Narrow"/>
      <family val="2"/>
    </font>
    <font>
      <b/>
      <sz val="9"/>
      <name val="Arial Narrow"/>
      <family val="2"/>
    </font>
    <font>
      <b/>
      <sz val="10"/>
      <name val="Arial"/>
      <family val="0"/>
    </font>
    <font>
      <sz val="8"/>
      <name val="Arial"/>
      <family val="0"/>
    </font>
    <font>
      <i/>
      <sz val="8"/>
      <name val="Arial Narrow"/>
      <family val="2"/>
    </font>
    <font>
      <b/>
      <sz val="8"/>
      <color indexed="18"/>
      <name val="Arial"/>
      <family val="2"/>
    </font>
    <font>
      <sz val="8"/>
      <color indexed="12"/>
      <name val="Arial"/>
      <family val="0"/>
    </font>
    <font>
      <sz val="8"/>
      <color indexed="17"/>
      <name val="Arial"/>
      <family val="0"/>
    </font>
    <font>
      <sz val="8"/>
      <color indexed="20"/>
      <name val="Arial"/>
      <family val="0"/>
    </font>
    <font>
      <sz val="8"/>
      <color indexed="60"/>
      <name val="Arial"/>
      <family val="0"/>
    </font>
    <font>
      <b/>
      <sz val="8"/>
      <name val="Arial"/>
      <family val="2"/>
    </font>
    <font>
      <sz val="9"/>
      <name val="Arial"/>
      <family val="0"/>
    </font>
    <font>
      <b/>
      <sz val="10"/>
      <color indexed="10"/>
      <name val="Arial"/>
      <family val="2"/>
    </font>
    <font>
      <sz val="10"/>
      <color indexed="10"/>
      <name val="Arial"/>
      <family val="0"/>
    </font>
    <font>
      <b/>
      <sz val="14"/>
      <color indexed="18"/>
      <name val="Arial Narrow"/>
      <family val="2"/>
    </font>
    <font>
      <sz val="10"/>
      <name val="Arial Narrow"/>
      <family val="0"/>
    </font>
    <font>
      <sz val="11"/>
      <name val="Arial Narrow"/>
      <family val="2"/>
    </font>
    <font>
      <b/>
      <sz val="14"/>
      <color indexed="9"/>
      <name val="Arial Narrow"/>
      <family val="2"/>
    </font>
    <font>
      <sz val="11"/>
      <color indexed="12"/>
      <name val="Arial Narrow"/>
      <family val="2"/>
    </font>
    <font>
      <b/>
      <sz val="11"/>
      <name val="Arial Narrow"/>
      <family val="2"/>
    </font>
    <font>
      <sz val="10"/>
      <name val="Courier"/>
      <family val="0"/>
    </font>
    <font>
      <b/>
      <sz val="14"/>
      <name val="Arial Narrow"/>
      <family val="2"/>
    </font>
    <font>
      <b/>
      <sz val="14"/>
      <color indexed="22"/>
      <name val="Arial Narrow"/>
      <family val="2"/>
    </font>
    <font>
      <sz val="10"/>
      <color indexed="10"/>
      <name val="Arial Narrow"/>
      <family val="2"/>
    </font>
    <font>
      <sz val="11"/>
      <color indexed="10"/>
      <name val="Arial Narrow"/>
      <family val="2"/>
    </font>
    <font>
      <b/>
      <sz val="11"/>
      <color indexed="10"/>
      <name val="Arial Narrow"/>
      <family val="2"/>
    </font>
    <font>
      <b/>
      <sz val="11"/>
      <color indexed="16"/>
      <name val="Arial Narrow"/>
      <family val="2"/>
    </font>
    <font>
      <sz val="11"/>
      <color indexed="16"/>
      <name val="Arial Narrow"/>
      <family val="2"/>
    </font>
    <font>
      <b/>
      <sz val="11"/>
      <color indexed="8"/>
      <name val="Arial Narrow"/>
      <family val="2"/>
    </font>
    <font>
      <sz val="11"/>
      <color indexed="8"/>
      <name val="Arial Narrow"/>
      <family val="2"/>
    </font>
    <font>
      <i/>
      <sz val="11"/>
      <color indexed="8"/>
      <name val="Arial Narrow"/>
      <family val="2"/>
    </font>
    <font>
      <sz val="12"/>
      <name val="Arial Narrow"/>
      <family val="2"/>
    </font>
    <font>
      <b/>
      <sz val="9"/>
      <name val="Arial"/>
      <family val="0"/>
    </font>
    <font>
      <b/>
      <sz val="9"/>
      <color indexed="10"/>
      <name val="Arial"/>
      <family val="2"/>
    </font>
    <font>
      <b/>
      <sz val="10"/>
      <color indexed="18"/>
      <name val="Arial"/>
      <family val="2"/>
    </font>
    <font>
      <i/>
      <sz val="10"/>
      <color indexed="12"/>
      <name val="Arial"/>
      <family val="2"/>
    </font>
    <font>
      <sz val="10"/>
      <color indexed="12"/>
      <name val="Arial"/>
      <family val="0"/>
    </font>
    <font>
      <i/>
      <sz val="8"/>
      <color indexed="12"/>
      <name val="Arial"/>
      <family val="2"/>
    </font>
    <font>
      <b/>
      <sz val="12"/>
      <name val="Arial"/>
      <family val="2"/>
    </font>
    <font>
      <sz val="10"/>
      <color indexed="20"/>
      <name val="Arial"/>
      <family val="0"/>
    </font>
    <font>
      <sz val="10"/>
      <color indexed="17"/>
      <name val="Arial"/>
      <family val="0"/>
    </font>
    <font>
      <sz val="10"/>
      <color indexed="60"/>
      <name val="Arial"/>
      <family val="0"/>
    </font>
    <font>
      <b/>
      <sz val="8"/>
      <color indexed="10"/>
      <name val="Arial Narrow"/>
      <family val="2"/>
    </font>
    <font>
      <b/>
      <sz val="10"/>
      <color indexed="18"/>
      <name val="Arial Narrow"/>
      <family val="2"/>
    </font>
    <font>
      <sz val="10"/>
      <color indexed="12"/>
      <name val="Arial Narrow"/>
      <family val="2"/>
    </font>
    <font>
      <i/>
      <sz val="10"/>
      <name val="Arial Narrow"/>
      <family val="2"/>
    </font>
    <font>
      <b/>
      <sz val="10"/>
      <color indexed="52"/>
      <name val="Arial Narrow"/>
      <family val="2"/>
    </font>
    <font>
      <u val="single"/>
      <sz val="10"/>
      <color indexed="12"/>
      <name val="Arial"/>
      <family val="0"/>
    </font>
    <font>
      <u val="single"/>
      <sz val="10"/>
      <color indexed="36"/>
      <name val="Arial"/>
      <family val="0"/>
    </font>
    <font>
      <sz val="9"/>
      <color indexed="18"/>
      <name val="Arial"/>
      <family val="0"/>
    </font>
    <font>
      <b/>
      <sz val="9"/>
      <color indexed="18"/>
      <name val="Arial"/>
      <family val="0"/>
    </font>
    <font>
      <sz val="10"/>
      <color indexed="18"/>
      <name val="Arial"/>
      <family val="0"/>
    </font>
    <font>
      <b/>
      <sz val="9"/>
      <color indexed="12"/>
      <name val="Arial"/>
      <family val="2"/>
    </font>
    <font>
      <b/>
      <sz val="10"/>
      <color indexed="12"/>
      <name val="Arial"/>
      <family val="2"/>
    </font>
    <font>
      <b/>
      <sz val="10"/>
      <color indexed="10"/>
      <name val="Arial Narrow"/>
      <family val="2"/>
    </font>
    <font>
      <b/>
      <sz val="12"/>
      <name val="Arial Narrow"/>
      <family val="2"/>
    </font>
    <font>
      <b/>
      <sz val="12"/>
      <color indexed="18"/>
      <name val="Arial Narrow"/>
      <family val="2"/>
    </font>
    <font>
      <sz val="12"/>
      <color indexed="12"/>
      <name val="Arial Narrow"/>
      <family val="2"/>
    </font>
    <font>
      <sz val="11"/>
      <name val="Arial"/>
      <family val="2"/>
    </font>
    <font>
      <i/>
      <sz val="11"/>
      <name val="Times New Roman"/>
      <family val="1"/>
    </font>
    <font>
      <sz val="12"/>
      <color indexed="20"/>
      <name val="Arial Narrow"/>
      <family val="2"/>
    </font>
    <font>
      <sz val="12"/>
      <color indexed="17"/>
      <name val="Arial Narrow"/>
      <family val="2"/>
    </font>
    <font>
      <u val="single"/>
      <sz val="12"/>
      <name val="Arial Narrow"/>
      <family val="2"/>
    </font>
    <font>
      <i/>
      <sz val="12"/>
      <name val="Arial Narrow"/>
      <family val="2"/>
    </font>
    <font>
      <b/>
      <i/>
      <sz val="12"/>
      <name val="Arial Narrow"/>
      <family val="2"/>
    </font>
    <font>
      <b/>
      <sz val="16"/>
      <name val="Arial Narrow"/>
      <family val="2"/>
    </font>
    <font>
      <b/>
      <sz val="8"/>
      <color indexed="17"/>
      <name val="Arial"/>
      <family val="2"/>
    </font>
    <font>
      <sz val="26"/>
      <name val="Arial"/>
      <family val="0"/>
    </font>
    <font>
      <sz val="28"/>
      <name val="Arial"/>
      <family val="0"/>
    </font>
    <font>
      <u val="single"/>
      <sz val="28"/>
      <color indexed="12"/>
      <name val="Arial"/>
      <family val="0"/>
    </font>
  </fonts>
  <fills count="19">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1"/>
        <bgColor indexed="64"/>
      </patternFill>
    </fill>
    <fill>
      <patternFill patternType="solid">
        <fgColor indexed="16"/>
        <bgColor indexed="64"/>
      </patternFill>
    </fill>
    <fill>
      <patternFill patternType="solid">
        <fgColor indexed="22"/>
        <bgColor indexed="64"/>
      </patternFill>
    </fill>
    <fill>
      <patternFill patternType="solid">
        <fgColor indexed="40"/>
        <bgColor indexed="64"/>
      </patternFill>
    </fill>
    <fill>
      <patternFill patternType="solid">
        <fgColor indexed="57"/>
        <bgColor indexed="64"/>
      </patternFill>
    </fill>
    <fill>
      <patternFill patternType="solid">
        <fgColor indexed="18"/>
        <bgColor indexed="64"/>
      </patternFill>
    </fill>
    <fill>
      <patternFill patternType="solid">
        <fgColor indexed="11"/>
        <bgColor indexed="64"/>
      </patternFill>
    </fill>
    <fill>
      <patternFill patternType="solid">
        <fgColor indexed="10"/>
        <bgColor indexed="64"/>
      </patternFill>
    </fill>
    <fill>
      <patternFill patternType="solid">
        <fgColor indexed="53"/>
        <bgColor indexed="64"/>
      </patternFill>
    </fill>
  </fills>
  <borders count="45">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style="thin"/>
    </border>
    <border>
      <left>
        <color indexed="63"/>
      </left>
      <right style="hair"/>
      <top style="hair"/>
      <bottom style="thin"/>
    </border>
    <border>
      <left style="hair"/>
      <right style="hair"/>
      <top style="hair"/>
      <bottom style="thin"/>
    </border>
    <border>
      <left style="hair"/>
      <right style="hair"/>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hair"/>
      <bottom>
        <color indexed="63"/>
      </bottom>
    </border>
    <border>
      <left>
        <color indexed="63"/>
      </left>
      <right>
        <color indexed="63"/>
      </right>
      <top style="hair"/>
      <bottom>
        <color indexed="63"/>
      </bottom>
    </border>
    <border>
      <left style="hair"/>
      <right style="hair"/>
      <top>
        <color indexed="63"/>
      </top>
      <bottom style="hair"/>
    </border>
    <border>
      <left>
        <color indexed="63"/>
      </left>
      <right>
        <color indexed="63"/>
      </right>
      <top>
        <color indexed="63"/>
      </top>
      <bottom style="hair"/>
    </border>
    <border>
      <left>
        <color indexed="63"/>
      </left>
      <right>
        <color indexed="63"/>
      </right>
      <top style="thin"/>
      <bottom style="thin"/>
    </border>
    <border>
      <left style="hair"/>
      <right style="hair"/>
      <top style="thin"/>
      <bottom style="thin"/>
    </border>
    <border>
      <left style="hair"/>
      <right style="hair"/>
      <top style="hair"/>
      <bottom style="hair"/>
    </border>
    <border>
      <left>
        <color indexed="63"/>
      </left>
      <right>
        <color indexed="63"/>
      </right>
      <top style="hair"/>
      <bottom style="hair"/>
    </border>
    <border>
      <left style="hair"/>
      <right style="hair"/>
      <top>
        <color indexed="63"/>
      </top>
      <bottom style="thin"/>
    </border>
    <border>
      <left style="hair"/>
      <right style="hair"/>
      <top style="medium"/>
      <bottom>
        <color indexed="63"/>
      </bottom>
    </border>
    <border>
      <left style="hair"/>
      <right style="hair"/>
      <top>
        <color indexed="63"/>
      </top>
      <bottom style="medium"/>
    </border>
    <border>
      <left style="hair"/>
      <right style="hair"/>
      <top style="thin"/>
      <bottom>
        <color indexed="63"/>
      </bottom>
    </border>
    <border>
      <left style="hair"/>
      <right>
        <color indexed="63"/>
      </right>
      <top>
        <color indexed="63"/>
      </top>
      <bottom style="hair"/>
    </border>
    <border>
      <left>
        <color indexed="63"/>
      </left>
      <right>
        <color indexed="63"/>
      </right>
      <top style="thin"/>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style="hair"/>
      <top style="thin"/>
      <bottom style="hair"/>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179" fontId="34"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37" fontId="34" fillId="0" borderId="0">
      <alignment/>
      <protection/>
    </xf>
    <xf numFmtId="9" fontId="0" fillId="0" borderId="0" applyFont="0" applyFill="0" applyBorder="0" applyAlignment="0" applyProtection="0"/>
  </cellStyleXfs>
  <cellXfs count="647">
    <xf numFmtId="0" fontId="0" fillId="0" borderId="0" xfId="0" applyAlignment="1">
      <alignment/>
    </xf>
    <xf numFmtId="172" fontId="13" fillId="0" borderId="0" xfId="24" applyNumberFormat="1" applyFont="1" applyFill="1" applyBorder="1" applyAlignment="1" applyProtection="1">
      <alignment/>
      <protection locked="0"/>
    </xf>
    <xf numFmtId="0" fontId="14" fillId="0" borderId="1" xfId="0" applyFont="1" applyFill="1" applyBorder="1" applyAlignment="1">
      <alignment/>
    </xf>
    <xf numFmtId="0" fontId="14" fillId="0" borderId="0" xfId="0" applyFont="1" applyFill="1" applyAlignment="1">
      <alignment/>
    </xf>
    <xf numFmtId="0" fontId="14" fillId="2" borderId="0" xfId="0" applyFont="1" applyFill="1" applyAlignment="1">
      <alignment/>
    </xf>
    <xf numFmtId="0" fontId="0" fillId="0" borderId="0" xfId="0" applyBorder="1" applyAlignment="1">
      <alignment/>
    </xf>
    <xf numFmtId="0" fontId="1" fillId="2" borderId="0" xfId="0" applyFont="1" applyFill="1" applyBorder="1" applyAlignment="1">
      <alignment/>
    </xf>
    <xf numFmtId="0" fontId="16" fillId="0" borderId="2" xfId="0" applyFont="1" applyBorder="1" applyAlignment="1">
      <alignment horizontal="center"/>
    </xf>
    <xf numFmtId="172" fontId="0" fillId="3" borderId="0" xfId="0" applyNumberFormat="1" applyFill="1" applyBorder="1" applyAlignment="1">
      <alignment/>
    </xf>
    <xf numFmtId="0" fontId="26" fillId="0" borderId="0" xfId="0" applyFont="1" applyAlignment="1">
      <alignment/>
    </xf>
    <xf numFmtId="0" fontId="26" fillId="0" borderId="0" xfId="0" applyFont="1" applyAlignment="1">
      <alignment horizontal="right"/>
    </xf>
    <xf numFmtId="0" fontId="0" fillId="0" borderId="0" xfId="0" applyFill="1" applyAlignment="1">
      <alignment/>
    </xf>
    <xf numFmtId="0" fontId="0" fillId="2" borderId="0" xfId="0" applyFill="1" applyAlignment="1">
      <alignment wrapText="1"/>
    </xf>
    <xf numFmtId="0" fontId="49" fillId="2" borderId="0" xfId="0" applyFont="1" applyFill="1" applyAlignment="1">
      <alignment horizontal="left" wrapText="1" indent="1"/>
    </xf>
    <xf numFmtId="0" fontId="50" fillId="0" borderId="0" xfId="0" applyFont="1" applyBorder="1" applyAlignment="1">
      <alignment/>
    </xf>
    <xf numFmtId="0" fontId="50" fillId="0" borderId="0" xfId="0" applyFont="1" applyAlignment="1">
      <alignment/>
    </xf>
    <xf numFmtId="0" fontId="53" fillId="0" borderId="0" xfId="0" applyFont="1" applyBorder="1" applyAlignment="1">
      <alignment/>
    </xf>
    <xf numFmtId="0" fontId="53" fillId="0" borderId="0" xfId="0" applyFont="1" applyAlignment="1">
      <alignment/>
    </xf>
    <xf numFmtId="0" fontId="54" fillId="0" borderId="0" xfId="0" applyFont="1" applyBorder="1" applyAlignment="1">
      <alignment/>
    </xf>
    <xf numFmtId="0" fontId="54" fillId="0" borderId="0" xfId="0" applyFont="1" applyAlignment="1">
      <alignment/>
    </xf>
    <xf numFmtId="0" fontId="55" fillId="0" borderId="0" xfId="0" applyFont="1" applyBorder="1" applyAlignment="1">
      <alignment/>
    </xf>
    <xf numFmtId="0" fontId="55" fillId="0" borderId="0" xfId="0" applyFont="1" applyAlignment="1">
      <alignment/>
    </xf>
    <xf numFmtId="41" fontId="6" fillId="0" borderId="2" xfId="0" applyNumberFormat="1" applyFont="1" applyBorder="1" applyAlignment="1">
      <alignment horizontal="right"/>
    </xf>
    <xf numFmtId="41" fontId="6" fillId="0" borderId="3" xfId="0" applyNumberFormat="1" applyFont="1" applyBorder="1" applyAlignment="1">
      <alignment horizontal="right"/>
    </xf>
    <xf numFmtId="41" fontId="6" fillId="0" borderId="4" xfId="0" applyNumberFormat="1" applyFont="1" applyBorder="1" applyAlignment="1">
      <alignment horizontal="right"/>
    </xf>
    <xf numFmtId="41" fontId="6" fillId="0" borderId="5" xfId="0" applyNumberFormat="1" applyFont="1" applyBorder="1" applyAlignment="1">
      <alignment horizontal="right"/>
    </xf>
    <xf numFmtId="41" fontId="0" fillId="0" borderId="0" xfId="0" applyNumberFormat="1" applyAlignment="1">
      <alignment/>
    </xf>
    <xf numFmtId="41" fontId="1" fillId="0" borderId="0" xfId="0" applyNumberFormat="1" applyFont="1" applyBorder="1" applyAlignment="1">
      <alignment horizontal="right"/>
    </xf>
    <xf numFmtId="41" fontId="1" fillId="0" borderId="0" xfId="0" applyNumberFormat="1" applyFont="1" applyAlignment="1">
      <alignment/>
    </xf>
    <xf numFmtId="41" fontId="14" fillId="0" borderId="0" xfId="0" applyNumberFormat="1" applyFont="1" applyAlignment="1">
      <alignment horizontal="left" indent="1"/>
    </xf>
    <xf numFmtId="41" fontId="1" fillId="0" borderId="0" xfId="0" applyNumberFormat="1" applyFont="1" applyAlignment="1">
      <alignment horizontal="left" indent="1"/>
    </xf>
    <xf numFmtId="41" fontId="14" fillId="0" borderId="0" xfId="0" applyNumberFormat="1" applyFont="1" applyBorder="1" applyAlignment="1">
      <alignment/>
    </xf>
    <xf numFmtId="41" fontId="1" fillId="0" borderId="0" xfId="0" applyNumberFormat="1" applyFont="1" applyFill="1" applyBorder="1" applyAlignment="1">
      <alignment/>
    </xf>
    <xf numFmtId="41" fontId="2" fillId="0" borderId="0" xfId="0" applyNumberFormat="1" applyFont="1" applyFill="1" applyBorder="1" applyAlignment="1">
      <alignment/>
    </xf>
    <xf numFmtId="41" fontId="14" fillId="0" borderId="0" xfId="0" applyNumberFormat="1" applyFont="1" applyFill="1" applyBorder="1" applyAlignment="1">
      <alignment/>
    </xf>
    <xf numFmtId="41" fontId="6" fillId="0" borderId="0" xfId="0" applyNumberFormat="1" applyFont="1" applyFill="1" applyBorder="1" applyAlignment="1">
      <alignment/>
    </xf>
    <xf numFmtId="0" fontId="16" fillId="0" borderId="0" xfId="0" applyFont="1" applyBorder="1" applyAlignment="1">
      <alignment horizontal="center"/>
    </xf>
    <xf numFmtId="0" fontId="15" fillId="2" borderId="0" xfId="0" applyFont="1" applyFill="1" applyBorder="1" applyAlignment="1">
      <alignment/>
    </xf>
    <xf numFmtId="41" fontId="13" fillId="0" borderId="0" xfId="0" applyNumberFormat="1" applyFont="1" applyFill="1" applyBorder="1" applyAlignment="1" applyProtection="1">
      <alignment/>
      <protection locked="0"/>
    </xf>
    <xf numFmtId="41" fontId="0" fillId="2" borderId="0" xfId="0" applyNumberFormat="1" applyFill="1" applyAlignment="1">
      <alignment/>
    </xf>
    <xf numFmtId="41" fontId="0" fillId="2" borderId="6" xfId="0" applyNumberFormat="1" applyFill="1" applyBorder="1" applyAlignment="1">
      <alignment/>
    </xf>
    <xf numFmtId="41" fontId="4" fillId="0" borderId="0" xfId="0" applyNumberFormat="1" applyFont="1" applyFill="1" applyBorder="1" applyAlignment="1" applyProtection="1">
      <alignment/>
      <protection locked="0"/>
    </xf>
    <xf numFmtId="41" fontId="6" fillId="0" borderId="0" xfId="0" applyNumberFormat="1" applyFont="1" applyFill="1" applyBorder="1" applyAlignment="1" applyProtection="1">
      <alignment/>
      <protection locked="0"/>
    </xf>
    <xf numFmtId="41" fontId="3" fillId="0" borderId="0" xfId="0" applyNumberFormat="1" applyFont="1" applyFill="1" applyBorder="1" applyAlignment="1" applyProtection="1">
      <alignment/>
      <protection locked="0"/>
    </xf>
    <xf numFmtId="41" fontId="5" fillId="0" borderId="0" xfId="0" applyNumberFormat="1" applyFont="1" applyFill="1" applyBorder="1" applyAlignment="1" applyProtection="1">
      <alignment/>
      <protection locked="0"/>
    </xf>
    <xf numFmtId="41" fontId="0" fillId="2" borderId="6" xfId="0" applyNumberFormat="1" applyFill="1" applyBorder="1" applyAlignment="1">
      <alignment horizontal="right"/>
    </xf>
    <xf numFmtId="41" fontId="0" fillId="0" borderId="0" xfId="0" applyNumberFormat="1" applyFill="1" applyAlignment="1">
      <alignment horizontal="right"/>
    </xf>
    <xf numFmtId="41" fontId="0" fillId="0" borderId="0" xfId="0" applyNumberFormat="1" applyFill="1" applyAlignment="1">
      <alignment/>
    </xf>
    <xf numFmtId="41" fontId="0" fillId="0" borderId="6" xfId="0" applyNumberFormat="1" applyFill="1" applyBorder="1" applyAlignment="1">
      <alignment/>
    </xf>
    <xf numFmtId="41" fontId="50" fillId="0" borderId="0" xfId="0" applyNumberFormat="1" applyFont="1" applyFill="1" applyAlignment="1">
      <alignment/>
    </xf>
    <xf numFmtId="41" fontId="50" fillId="0" borderId="6" xfId="0" applyNumberFormat="1" applyFont="1" applyFill="1" applyBorder="1" applyAlignment="1">
      <alignment/>
    </xf>
    <xf numFmtId="41" fontId="0" fillId="0" borderId="7" xfId="0" applyNumberFormat="1" applyBorder="1" applyAlignment="1">
      <alignment/>
    </xf>
    <xf numFmtId="41" fontId="0" fillId="3" borderId="8" xfId="0" applyNumberFormat="1" applyFill="1" applyBorder="1" applyAlignment="1">
      <alignment/>
    </xf>
    <xf numFmtId="41" fontId="0" fillId="0" borderId="8" xfId="0" applyNumberFormat="1" applyBorder="1" applyAlignment="1">
      <alignment/>
    </xf>
    <xf numFmtId="41" fontId="0" fillId="0" borderId="9" xfId="0" applyNumberFormat="1" applyBorder="1" applyAlignment="1">
      <alignment/>
    </xf>
    <xf numFmtId="41" fontId="0" fillId="0" borderId="10" xfId="0" applyNumberFormat="1" applyBorder="1" applyAlignment="1">
      <alignment/>
    </xf>
    <xf numFmtId="41" fontId="0" fillId="2" borderId="0" xfId="0" applyNumberFormat="1" applyFill="1" applyBorder="1" applyAlignment="1">
      <alignment/>
    </xf>
    <xf numFmtId="41" fontId="0" fillId="0" borderId="0" xfId="0" applyNumberFormat="1" applyBorder="1" applyAlignment="1">
      <alignment/>
    </xf>
    <xf numFmtId="41" fontId="0" fillId="0" borderId="11" xfId="0" applyNumberFormat="1" applyBorder="1" applyAlignment="1">
      <alignment/>
    </xf>
    <xf numFmtId="41" fontId="0" fillId="4" borderId="0" xfId="0" applyNumberFormat="1" applyFill="1" applyBorder="1" applyAlignment="1">
      <alignment/>
    </xf>
    <xf numFmtId="41" fontId="0" fillId="5" borderId="0" xfId="0" applyNumberFormat="1" applyFill="1" applyBorder="1" applyAlignment="1">
      <alignment/>
    </xf>
    <xf numFmtId="41" fontId="0" fillId="6" borderId="0" xfId="0" applyNumberFormat="1" applyFill="1" applyBorder="1" applyAlignment="1">
      <alignment/>
    </xf>
    <xf numFmtId="41" fontId="0" fillId="7" borderId="0" xfId="0" applyNumberFormat="1" applyFill="1" applyBorder="1" applyAlignment="1">
      <alignment/>
    </xf>
    <xf numFmtId="41" fontId="0" fillId="8" borderId="0" xfId="0" applyNumberFormat="1" applyFill="1" applyBorder="1" applyAlignment="1">
      <alignment/>
    </xf>
    <xf numFmtId="41" fontId="0" fillId="9" borderId="0" xfId="0" applyNumberFormat="1" applyFill="1" applyBorder="1" applyAlignment="1">
      <alignment/>
    </xf>
    <xf numFmtId="41" fontId="0" fillId="0" borderId="12" xfId="0" applyNumberFormat="1" applyBorder="1" applyAlignment="1">
      <alignment/>
    </xf>
    <xf numFmtId="41" fontId="0" fillId="0" borderId="13" xfId="0" applyNumberFormat="1" applyBorder="1" applyAlignment="1">
      <alignment/>
    </xf>
    <xf numFmtId="41" fontId="0" fillId="0" borderId="14" xfId="0" applyNumberFormat="1" applyBorder="1" applyAlignment="1">
      <alignment/>
    </xf>
    <xf numFmtId="41" fontId="57" fillId="0" borderId="0" xfId="0" applyNumberFormat="1" applyFont="1" applyAlignment="1">
      <alignment/>
    </xf>
    <xf numFmtId="41" fontId="57" fillId="0" borderId="0" xfId="0" applyNumberFormat="1" applyFont="1" applyAlignment="1">
      <alignment horizontal="centerContinuous"/>
    </xf>
    <xf numFmtId="41" fontId="57" fillId="0" borderId="0" xfId="0" applyNumberFormat="1" applyFont="1" applyAlignment="1">
      <alignment wrapText="1"/>
    </xf>
    <xf numFmtId="41" fontId="58" fillId="0" borderId="0" xfId="0" applyNumberFormat="1" applyFont="1" applyAlignment="1">
      <alignment/>
    </xf>
    <xf numFmtId="41" fontId="29" fillId="0" borderId="0" xfId="0" applyNumberFormat="1" applyFont="1" applyAlignment="1">
      <alignment/>
    </xf>
    <xf numFmtId="41" fontId="13" fillId="0" borderId="2" xfId="0" applyNumberFormat="1" applyFont="1" applyBorder="1" applyAlignment="1">
      <alignment/>
    </xf>
    <xf numFmtId="182" fontId="13" fillId="0" borderId="2" xfId="0" applyNumberFormat="1" applyFont="1" applyBorder="1" applyAlignment="1">
      <alignment/>
    </xf>
    <xf numFmtId="41" fontId="13" fillId="0" borderId="0" xfId="0" applyNumberFormat="1" applyFont="1" applyAlignment="1">
      <alignment/>
    </xf>
    <xf numFmtId="182" fontId="29" fillId="0" borderId="0" xfId="0" applyNumberFormat="1" applyFont="1" applyBorder="1" applyAlignment="1">
      <alignment/>
    </xf>
    <xf numFmtId="182" fontId="29" fillId="0" borderId="0" xfId="0" applyNumberFormat="1" applyFont="1" applyAlignment="1">
      <alignment/>
    </xf>
    <xf numFmtId="182" fontId="13" fillId="0" borderId="0" xfId="0" applyNumberFormat="1" applyFont="1" applyBorder="1" applyAlignment="1">
      <alignment/>
    </xf>
    <xf numFmtId="182" fontId="13" fillId="0" borderId="0" xfId="0" applyNumberFormat="1" applyFont="1" applyAlignment="1">
      <alignment/>
    </xf>
    <xf numFmtId="41" fontId="59" fillId="0" borderId="0" xfId="0" applyNumberFormat="1" applyFont="1" applyAlignment="1">
      <alignment horizontal="left" indent="1"/>
    </xf>
    <xf numFmtId="41" fontId="60" fillId="0" borderId="0" xfId="0" applyNumberFormat="1" applyFont="1" applyAlignment="1">
      <alignment/>
    </xf>
    <xf numFmtId="0" fontId="68" fillId="0" borderId="0" xfId="0" applyFont="1" applyFill="1" applyBorder="1" applyAlignment="1">
      <alignment horizontal="left"/>
    </xf>
    <xf numFmtId="0" fontId="48" fillId="0" borderId="0" xfId="0" applyFont="1" applyBorder="1" applyAlignment="1">
      <alignment/>
    </xf>
    <xf numFmtId="0" fontId="48" fillId="0" borderId="0" xfId="0" applyFont="1" applyAlignment="1">
      <alignment/>
    </xf>
    <xf numFmtId="41" fontId="0" fillId="0" borderId="0" xfId="0" applyNumberFormat="1" applyFill="1" applyBorder="1" applyAlignment="1">
      <alignment/>
    </xf>
    <xf numFmtId="41" fontId="50" fillId="0" borderId="0" xfId="0" applyNumberFormat="1" applyFont="1" applyFill="1" applyBorder="1" applyAlignment="1">
      <alignment/>
    </xf>
    <xf numFmtId="0" fontId="45" fillId="0" borderId="0" xfId="0" applyFont="1" applyAlignment="1">
      <alignment/>
    </xf>
    <xf numFmtId="0" fontId="69" fillId="0" borderId="0" xfId="0" applyFont="1" applyFill="1" applyAlignment="1">
      <alignment wrapText="1"/>
    </xf>
    <xf numFmtId="0" fontId="69" fillId="0" borderId="0" xfId="0" applyFont="1" applyFill="1" applyBorder="1" applyAlignment="1">
      <alignment wrapText="1"/>
    </xf>
    <xf numFmtId="0" fontId="70" fillId="0" borderId="0" xfId="0" applyFont="1" applyFill="1" applyBorder="1" applyAlignment="1">
      <alignment horizontal="left" wrapText="1"/>
    </xf>
    <xf numFmtId="0" fontId="45" fillId="0" borderId="0" xfId="0" applyFont="1" applyAlignment="1">
      <alignment wrapText="1"/>
    </xf>
    <xf numFmtId="0" fontId="69" fillId="0" borderId="0" xfId="0" applyFont="1" applyAlignment="1">
      <alignment wrapText="1"/>
    </xf>
    <xf numFmtId="0" fontId="71" fillId="0" borderId="0" xfId="0" applyFont="1" applyFill="1" applyBorder="1" applyAlignment="1">
      <alignment horizontal="left" wrapText="1"/>
    </xf>
    <xf numFmtId="0" fontId="72" fillId="0" borderId="0" xfId="0" applyFont="1" applyAlignment="1">
      <alignment horizontal="justify" wrapText="1"/>
    </xf>
    <xf numFmtId="0" fontId="73" fillId="0" borderId="0" xfId="0" applyFont="1" applyAlignment="1">
      <alignment wrapText="1"/>
    </xf>
    <xf numFmtId="0" fontId="74" fillId="0" borderId="0" xfId="0" applyFont="1" applyFill="1" applyBorder="1" applyAlignment="1">
      <alignment horizontal="left" wrapText="1"/>
    </xf>
    <xf numFmtId="0" fontId="75" fillId="0" borderId="0" xfId="0" applyFont="1" applyFill="1" applyBorder="1" applyAlignment="1">
      <alignment horizontal="left" wrapText="1"/>
    </xf>
    <xf numFmtId="0" fontId="76" fillId="0" borderId="0" xfId="0" applyFont="1" applyAlignment="1">
      <alignment wrapText="1"/>
    </xf>
    <xf numFmtId="0" fontId="78" fillId="0" borderId="0" xfId="0" applyFont="1" applyAlignment="1">
      <alignment wrapText="1"/>
    </xf>
    <xf numFmtId="0" fontId="45" fillId="0" borderId="0" xfId="0" applyFont="1" applyFill="1" applyAlignment="1">
      <alignment wrapText="1"/>
    </xf>
    <xf numFmtId="0" fontId="45" fillId="0" borderId="0" xfId="0" applyFont="1" applyAlignment="1">
      <alignment vertical="top" wrapText="1"/>
    </xf>
    <xf numFmtId="0" fontId="79" fillId="0" borderId="0" xfId="0" applyFont="1" applyFill="1" applyAlignment="1">
      <alignment wrapText="1"/>
    </xf>
    <xf numFmtId="0" fontId="79" fillId="0" borderId="0" xfId="0" applyFont="1" applyAlignment="1">
      <alignment/>
    </xf>
    <xf numFmtId="41" fontId="0" fillId="0" borderId="6" xfId="0" applyNumberFormat="1" applyFill="1" applyBorder="1" applyAlignment="1">
      <alignment horizontal="right"/>
    </xf>
    <xf numFmtId="41" fontId="50" fillId="0" borderId="6" xfId="0" applyNumberFormat="1" applyFont="1" applyFill="1" applyBorder="1" applyAlignment="1">
      <alignment horizontal="right"/>
    </xf>
    <xf numFmtId="0" fontId="0" fillId="0" borderId="0" xfId="0" applyFill="1" applyBorder="1" applyAlignment="1">
      <alignment/>
    </xf>
    <xf numFmtId="0" fontId="2" fillId="2" borderId="0" xfId="0" applyFont="1" applyFill="1" applyBorder="1" applyAlignment="1" applyProtection="1">
      <alignment horizontal="left" indent="1"/>
      <protection hidden="1"/>
    </xf>
    <xf numFmtId="41" fontId="19" fillId="3" borderId="15" xfId="0" applyNumberFormat="1" applyFont="1" applyFill="1" applyBorder="1" applyAlignment="1" applyProtection="1">
      <alignment/>
      <protection hidden="1"/>
    </xf>
    <xf numFmtId="41" fontId="19" fillId="3" borderId="16" xfId="0" applyNumberFormat="1" applyFont="1" applyFill="1" applyBorder="1" applyAlignment="1" applyProtection="1">
      <alignment/>
      <protection hidden="1"/>
    </xf>
    <xf numFmtId="41" fontId="19" fillId="2" borderId="6" xfId="0" applyNumberFormat="1" applyFont="1" applyFill="1" applyBorder="1" applyAlignment="1" applyProtection="1">
      <alignment/>
      <protection hidden="1"/>
    </xf>
    <xf numFmtId="41" fontId="2" fillId="2" borderId="0" xfId="0" applyNumberFormat="1" applyFont="1" applyFill="1" applyBorder="1" applyAlignment="1" applyProtection="1">
      <alignment/>
      <protection hidden="1"/>
    </xf>
    <xf numFmtId="0" fontId="3" fillId="2" borderId="0" xfId="0" applyFont="1" applyFill="1" applyBorder="1" applyAlignment="1" applyProtection="1">
      <alignment horizontal="left" indent="2"/>
      <protection hidden="1"/>
    </xf>
    <xf numFmtId="41" fontId="20" fillId="2" borderId="6" xfId="0" applyNumberFormat="1" applyFont="1" applyFill="1" applyBorder="1" applyAlignment="1" applyProtection="1">
      <alignment/>
      <protection hidden="1"/>
    </xf>
    <xf numFmtId="41" fontId="20" fillId="2" borderId="0" xfId="0" applyNumberFormat="1" applyFont="1" applyFill="1" applyBorder="1" applyAlignment="1" applyProtection="1">
      <alignment/>
      <protection hidden="1"/>
    </xf>
    <xf numFmtId="0" fontId="4" fillId="2" borderId="0" xfId="0" applyFont="1" applyFill="1" applyBorder="1" applyAlignment="1" applyProtection="1">
      <alignment horizontal="left" indent="3"/>
      <protection hidden="1"/>
    </xf>
    <xf numFmtId="41" fontId="21" fillId="2" borderId="6" xfId="0" applyNumberFormat="1" applyFont="1" applyFill="1" applyBorder="1" applyAlignment="1" applyProtection="1">
      <alignment/>
      <protection hidden="1"/>
    </xf>
    <xf numFmtId="41" fontId="21" fillId="2" borderId="0" xfId="0" applyNumberFormat="1" applyFont="1" applyFill="1" applyBorder="1" applyAlignment="1" applyProtection="1">
      <alignment/>
      <protection hidden="1"/>
    </xf>
    <xf numFmtId="41" fontId="21" fillId="3" borderId="6" xfId="0" applyNumberFormat="1" applyFont="1" applyFill="1" applyBorder="1" applyAlignment="1" applyProtection="1">
      <alignment/>
      <protection hidden="1"/>
    </xf>
    <xf numFmtId="41" fontId="21" fillId="3" borderId="0" xfId="0" applyNumberFormat="1" applyFont="1" applyFill="1" applyBorder="1" applyAlignment="1" applyProtection="1">
      <alignment/>
      <protection hidden="1"/>
    </xf>
    <xf numFmtId="0" fontId="5" fillId="2" borderId="0" xfId="0" applyFont="1" applyFill="1" applyBorder="1" applyAlignment="1" applyProtection="1">
      <alignment horizontal="left" indent="4"/>
      <protection hidden="1"/>
    </xf>
    <xf numFmtId="41" fontId="3" fillId="2" borderId="0" xfId="0" applyNumberFormat="1" applyFont="1" applyFill="1" applyBorder="1" applyAlignment="1" applyProtection="1">
      <alignment/>
      <protection hidden="1"/>
    </xf>
    <xf numFmtId="41" fontId="20" fillId="0" borderId="6" xfId="0" applyNumberFormat="1" applyFont="1" applyFill="1" applyBorder="1" applyAlignment="1" applyProtection="1">
      <alignment/>
      <protection hidden="1"/>
    </xf>
    <xf numFmtId="41" fontId="3" fillId="0" borderId="0" xfId="0" applyNumberFormat="1" applyFont="1" applyFill="1" applyBorder="1" applyAlignment="1" applyProtection="1">
      <alignment/>
      <protection hidden="1"/>
    </xf>
    <xf numFmtId="0" fontId="4" fillId="10" borderId="0" xfId="0" applyFont="1" applyFill="1" applyBorder="1" applyAlignment="1" applyProtection="1">
      <alignment horizontal="left" indent="3"/>
      <protection hidden="1"/>
    </xf>
    <xf numFmtId="0" fontId="5" fillId="10" borderId="0" xfId="0" applyFont="1" applyFill="1" applyBorder="1" applyAlignment="1" applyProtection="1">
      <alignment horizontal="left" indent="4"/>
      <protection hidden="1"/>
    </xf>
    <xf numFmtId="41" fontId="22" fillId="3" borderId="6" xfId="0" applyNumberFormat="1" applyFont="1" applyFill="1" applyBorder="1" applyAlignment="1" applyProtection="1">
      <alignment/>
      <protection hidden="1"/>
    </xf>
    <xf numFmtId="41" fontId="22" fillId="3" borderId="0" xfId="0" applyNumberFormat="1" applyFont="1" applyFill="1" applyBorder="1" applyAlignment="1" applyProtection="1">
      <alignment/>
      <protection hidden="1"/>
    </xf>
    <xf numFmtId="41" fontId="21" fillId="3" borderId="17" xfId="0" applyNumberFormat="1" applyFont="1" applyFill="1" applyBorder="1" applyAlignment="1" applyProtection="1">
      <alignment horizontal="right"/>
      <protection hidden="1"/>
    </xf>
    <xf numFmtId="41" fontId="21" fillId="3" borderId="18" xfId="0" applyNumberFormat="1" applyFont="1" applyFill="1" applyBorder="1" applyAlignment="1" applyProtection="1">
      <alignment horizontal="right"/>
      <protection hidden="1"/>
    </xf>
    <xf numFmtId="41" fontId="19" fillId="2" borderId="0" xfId="0" applyNumberFormat="1" applyFont="1" applyFill="1" applyBorder="1" applyAlignment="1" applyProtection="1">
      <alignment/>
      <protection hidden="1"/>
    </xf>
    <xf numFmtId="0" fontId="3" fillId="5" borderId="0" xfId="0" applyFont="1" applyFill="1" applyBorder="1" applyAlignment="1" applyProtection="1">
      <alignment horizontal="left" indent="2"/>
      <protection hidden="1"/>
    </xf>
    <xf numFmtId="41" fontId="17" fillId="3" borderId="15" xfId="0" applyNumberFormat="1" applyFont="1" applyFill="1" applyBorder="1" applyAlignment="1" applyProtection="1">
      <alignment/>
      <protection hidden="1"/>
    </xf>
    <xf numFmtId="41" fontId="17" fillId="3" borderId="16" xfId="0" applyNumberFormat="1" applyFont="1" applyFill="1" applyBorder="1" applyAlignment="1" applyProtection="1">
      <alignment/>
      <protection hidden="1"/>
    </xf>
    <xf numFmtId="0" fontId="3" fillId="6" borderId="0" xfId="0" applyFont="1" applyFill="1" applyBorder="1" applyAlignment="1" applyProtection="1">
      <alignment horizontal="left" indent="2"/>
      <protection hidden="1"/>
    </xf>
    <xf numFmtId="41" fontId="20" fillId="2" borderId="16" xfId="0" applyNumberFormat="1" applyFont="1" applyFill="1" applyBorder="1" applyAlignment="1" applyProtection="1">
      <alignment/>
      <protection hidden="1"/>
    </xf>
    <xf numFmtId="0" fontId="4" fillId="6" borderId="0" xfId="0" applyFont="1" applyFill="1" applyBorder="1" applyAlignment="1" applyProtection="1">
      <alignment horizontal="left" indent="3"/>
      <protection hidden="1"/>
    </xf>
    <xf numFmtId="0" fontId="5" fillId="6" borderId="0" xfId="0" applyFont="1" applyFill="1" applyBorder="1" applyAlignment="1" applyProtection="1">
      <alignment horizontal="left" indent="4"/>
      <protection hidden="1"/>
    </xf>
    <xf numFmtId="41" fontId="22" fillId="2" borderId="6" xfId="0" applyNumberFormat="1" applyFont="1" applyFill="1" applyBorder="1" applyAlignment="1" applyProtection="1">
      <alignment/>
      <protection hidden="1"/>
    </xf>
    <xf numFmtId="41" fontId="22" fillId="2" borderId="0" xfId="0" applyNumberFormat="1" applyFont="1" applyFill="1" applyBorder="1" applyAlignment="1" applyProtection="1">
      <alignment/>
      <protection hidden="1"/>
    </xf>
    <xf numFmtId="0" fontId="7" fillId="6" borderId="0" xfId="0" applyFont="1" applyFill="1" applyBorder="1" applyAlignment="1" applyProtection="1">
      <alignment horizontal="left" indent="5"/>
      <protection hidden="1"/>
    </xf>
    <xf numFmtId="41" fontId="23" fillId="3" borderId="6" xfId="0" applyNumberFormat="1" applyFont="1" applyFill="1" applyBorder="1" applyAlignment="1" applyProtection="1">
      <alignment/>
      <protection hidden="1"/>
    </xf>
    <xf numFmtId="41" fontId="23" fillId="3" borderId="0" xfId="0" applyNumberFormat="1" applyFont="1" applyFill="1" applyBorder="1" applyAlignment="1" applyProtection="1">
      <alignment/>
      <protection hidden="1"/>
    </xf>
    <xf numFmtId="41" fontId="20" fillId="3" borderId="6" xfId="0" applyNumberFormat="1" applyFont="1" applyFill="1" applyBorder="1" applyAlignment="1" applyProtection="1">
      <alignment/>
      <protection hidden="1"/>
    </xf>
    <xf numFmtId="41" fontId="20" fillId="3" borderId="0" xfId="0" applyNumberFormat="1" applyFont="1" applyFill="1" applyBorder="1" applyAlignment="1" applyProtection="1">
      <alignment/>
      <protection hidden="1"/>
    </xf>
    <xf numFmtId="0" fontId="1" fillId="2" borderId="19" xfId="0" applyFont="1" applyFill="1" applyBorder="1" applyAlignment="1" applyProtection="1">
      <alignment/>
      <protection hidden="1"/>
    </xf>
    <xf numFmtId="41" fontId="24" fillId="2" borderId="20" xfId="0" applyNumberFormat="1" applyFont="1" applyFill="1" applyBorder="1" applyAlignment="1" applyProtection="1">
      <alignment/>
      <protection hidden="1"/>
    </xf>
    <xf numFmtId="41" fontId="24" fillId="2" borderId="19" xfId="0" applyNumberFormat="1" applyFont="1" applyFill="1" applyBorder="1" applyAlignment="1" applyProtection="1">
      <alignment/>
      <protection hidden="1"/>
    </xf>
    <xf numFmtId="0" fontId="1" fillId="2" borderId="0" xfId="0" applyFont="1" applyFill="1" applyBorder="1" applyAlignment="1" applyProtection="1">
      <alignment/>
      <protection hidden="1"/>
    </xf>
    <xf numFmtId="41" fontId="17" fillId="2" borderId="6" xfId="0" applyNumberFormat="1" applyFont="1" applyFill="1" applyBorder="1" applyAlignment="1" applyProtection="1">
      <alignment/>
      <protection hidden="1"/>
    </xf>
    <xf numFmtId="41" fontId="17" fillId="2" borderId="0" xfId="0" applyNumberFormat="1" applyFont="1" applyFill="1" applyBorder="1" applyAlignment="1" applyProtection="1">
      <alignment/>
      <protection hidden="1"/>
    </xf>
    <xf numFmtId="41" fontId="20" fillId="2" borderId="21" xfId="0" applyNumberFormat="1" applyFont="1" applyFill="1" applyBorder="1" applyAlignment="1" applyProtection="1">
      <alignment/>
      <protection hidden="1"/>
    </xf>
    <xf numFmtId="41" fontId="20" fillId="2" borderId="22" xfId="0" applyNumberFormat="1" applyFont="1" applyFill="1" applyBorder="1" applyAlignment="1" applyProtection="1">
      <alignment/>
      <protection hidden="1"/>
    </xf>
    <xf numFmtId="41" fontId="21" fillId="2" borderId="16" xfId="0" applyNumberFormat="1" applyFont="1" applyFill="1" applyBorder="1" applyAlignment="1" applyProtection="1">
      <alignment/>
      <protection hidden="1"/>
    </xf>
    <xf numFmtId="41" fontId="21" fillId="0" borderId="6" xfId="0" applyNumberFormat="1" applyFont="1" applyFill="1" applyBorder="1" applyAlignment="1" applyProtection="1">
      <alignment/>
      <protection hidden="1"/>
    </xf>
    <xf numFmtId="41" fontId="21" fillId="0" borderId="0" xfId="0" applyNumberFormat="1" applyFont="1" applyFill="1" applyBorder="1" applyAlignment="1" applyProtection="1">
      <alignment/>
      <protection hidden="1"/>
    </xf>
    <xf numFmtId="41" fontId="21" fillId="3" borderId="17" xfId="0" applyNumberFormat="1" applyFont="1" applyFill="1" applyBorder="1" applyAlignment="1" applyProtection="1">
      <alignment/>
      <protection hidden="1"/>
    </xf>
    <xf numFmtId="41" fontId="21" fillId="3" borderId="18" xfId="0" applyNumberFormat="1" applyFont="1" applyFill="1" applyBorder="1" applyAlignment="1" applyProtection="1">
      <alignment/>
      <protection hidden="1"/>
    </xf>
    <xf numFmtId="41" fontId="21" fillId="2" borderId="15" xfId="0" applyNumberFormat="1" applyFont="1" applyFill="1" applyBorder="1" applyAlignment="1" applyProtection="1">
      <alignment/>
      <protection hidden="1"/>
    </xf>
    <xf numFmtId="41" fontId="21" fillId="3" borderId="15" xfId="0" applyNumberFormat="1" applyFont="1" applyFill="1" applyBorder="1" applyAlignment="1" applyProtection="1">
      <alignment/>
      <protection hidden="1"/>
    </xf>
    <xf numFmtId="41" fontId="21" fillId="3" borderId="16" xfId="0" applyNumberFormat="1" applyFont="1" applyFill="1" applyBorder="1" applyAlignment="1" applyProtection="1">
      <alignment/>
      <protection hidden="1"/>
    </xf>
    <xf numFmtId="41" fontId="20" fillId="2" borderId="15" xfId="0" applyNumberFormat="1" applyFont="1" applyFill="1" applyBorder="1" applyAlignment="1" applyProtection="1">
      <alignment/>
      <protection hidden="1"/>
    </xf>
    <xf numFmtId="0" fontId="4" fillId="8" borderId="0" xfId="0" applyFont="1" applyFill="1" applyBorder="1" applyAlignment="1" applyProtection="1">
      <alignment horizontal="left" indent="3"/>
      <protection hidden="1"/>
    </xf>
    <xf numFmtId="0" fontId="8" fillId="5" borderId="0" xfId="0" applyFont="1" applyFill="1" applyBorder="1" applyAlignment="1" applyProtection="1">
      <alignment horizontal="left" indent="3"/>
      <protection hidden="1"/>
    </xf>
    <xf numFmtId="0" fontId="3" fillId="11" borderId="0" xfId="0" applyFont="1" applyFill="1" applyBorder="1" applyAlignment="1" applyProtection="1">
      <alignment horizontal="left" indent="2"/>
      <protection hidden="1"/>
    </xf>
    <xf numFmtId="41" fontId="17" fillId="11" borderId="6" xfId="0" applyNumberFormat="1" applyFont="1" applyFill="1" applyBorder="1" applyAlignment="1" applyProtection="1">
      <alignment/>
      <protection hidden="1"/>
    </xf>
    <xf numFmtId="41" fontId="17" fillId="11" borderId="0" xfId="0" applyNumberFormat="1" applyFont="1" applyFill="1" applyBorder="1" applyAlignment="1" applyProtection="1">
      <alignment/>
      <protection hidden="1"/>
    </xf>
    <xf numFmtId="0" fontId="3" fillId="2" borderId="19" xfId="0" applyFont="1" applyFill="1" applyBorder="1" applyAlignment="1" applyProtection="1">
      <alignment horizontal="left" indent="2"/>
      <protection hidden="1"/>
    </xf>
    <xf numFmtId="41" fontId="20" fillId="2" borderId="20" xfId="0" applyNumberFormat="1" applyFont="1" applyFill="1" applyBorder="1" applyAlignment="1" applyProtection="1">
      <alignment/>
      <protection hidden="1"/>
    </xf>
    <xf numFmtId="41" fontId="20" fillId="2" borderId="19" xfId="0" applyNumberFormat="1" applyFont="1" applyFill="1" applyBorder="1" applyAlignment="1" applyProtection="1">
      <alignment/>
      <protection hidden="1"/>
    </xf>
    <xf numFmtId="41" fontId="4" fillId="0" borderId="0" xfId="0" applyNumberFormat="1" applyFont="1" applyFill="1" applyBorder="1" applyAlignment="1" applyProtection="1">
      <alignment/>
      <protection hidden="1"/>
    </xf>
    <xf numFmtId="0" fontId="4" fillId="2" borderId="2" xfId="0" applyFont="1" applyFill="1" applyBorder="1" applyAlignment="1" applyProtection="1">
      <alignment horizontal="left" indent="3"/>
      <protection hidden="1"/>
    </xf>
    <xf numFmtId="41" fontId="21" fillId="3" borderId="23" xfId="0" applyNumberFormat="1" applyFont="1" applyFill="1" applyBorder="1" applyAlignment="1" applyProtection="1">
      <alignment/>
      <protection hidden="1"/>
    </xf>
    <xf numFmtId="41" fontId="21" fillId="3" borderId="2" xfId="0" applyNumberFormat="1" applyFont="1" applyFill="1" applyBorder="1" applyAlignment="1" applyProtection="1">
      <alignment/>
      <protection hidden="1"/>
    </xf>
    <xf numFmtId="0" fontId="2" fillId="2" borderId="19" xfId="0" applyFont="1" applyFill="1" applyBorder="1" applyAlignment="1" applyProtection="1">
      <alignment horizontal="left" indent="1"/>
      <protection hidden="1"/>
    </xf>
    <xf numFmtId="0" fontId="3" fillId="2" borderId="2" xfId="0" applyFont="1" applyFill="1" applyBorder="1" applyAlignment="1" applyProtection="1">
      <alignment horizontal="left" indent="2"/>
      <protection hidden="1"/>
    </xf>
    <xf numFmtId="41" fontId="20" fillId="3" borderId="23" xfId="0" applyNumberFormat="1" applyFont="1" applyFill="1" applyBorder="1" applyAlignment="1" applyProtection="1">
      <alignment/>
      <protection hidden="1"/>
    </xf>
    <xf numFmtId="41" fontId="3" fillId="0" borderId="2" xfId="0" applyNumberFormat="1" applyFont="1" applyFill="1" applyBorder="1" applyAlignment="1" applyProtection="1">
      <alignment/>
      <protection hidden="1"/>
    </xf>
    <xf numFmtId="0" fontId="2" fillId="2" borderId="0" xfId="0" applyFont="1" applyFill="1" applyBorder="1" applyAlignment="1" applyProtection="1">
      <alignment horizontal="left" wrapText="1" indent="1"/>
      <protection hidden="1"/>
    </xf>
    <xf numFmtId="41" fontId="20" fillId="2" borderId="23" xfId="0" applyNumberFormat="1" applyFont="1" applyFill="1" applyBorder="1" applyAlignment="1" applyProtection="1">
      <alignment/>
      <protection hidden="1"/>
    </xf>
    <xf numFmtId="41" fontId="20" fillId="2" borderId="2" xfId="0" applyNumberFormat="1" applyFont="1" applyFill="1" applyBorder="1" applyAlignment="1" applyProtection="1">
      <alignment/>
      <protection hidden="1"/>
    </xf>
    <xf numFmtId="0" fontId="9" fillId="5" borderId="0" xfId="0" applyFont="1" applyFill="1" applyBorder="1" applyAlignment="1" applyProtection="1">
      <alignment horizontal="left" indent="5"/>
      <protection hidden="1"/>
    </xf>
    <xf numFmtId="0" fontId="9" fillId="2" borderId="0" xfId="0" applyFont="1" applyFill="1" applyBorder="1" applyAlignment="1" applyProtection="1">
      <alignment horizontal="left" indent="5"/>
      <protection hidden="1"/>
    </xf>
    <xf numFmtId="0" fontId="9" fillId="6" borderId="0" xfId="0" applyFont="1" applyFill="1" applyBorder="1" applyAlignment="1" applyProtection="1">
      <alignment horizontal="left" indent="5"/>
      <protection hidden="1"/>
    </xf>
    <xf numFmtId="41" fontId="4" fillId="2" borderId="0" xfId="0" applyNumberFormat="1" applyFont="1" applyFill="1" applyBorder="1" applyAlignment="1" applyProtection="1">
      <alignment/>
      <protection hidden="1"/>
    </xf>
    <xf numFmtId="0" fontId="2" fillId="9" borderId="0" xfId="0" applyFont="1" applyFill="1" applyBorder="1" applyAlignment="1" applyProtection="1">
      <alignment horizontal="left" wrapText="1" indent="1"/>
      <protection hidden="1"/>
    </xf>
    <xf numFmtId="0" fontId="3" fillId="9" borderId="0" xfId="0" applyFont="1" applyFill="1" applyBorder="1" applyAlignment="1" applyProtection="1">
      <alignment horizontal="left" indent="2"/>
      <protection hidden="1"/>
    </xf>
    <xf numFmtId="0" fontId="10" fillId="2" borderId="0" xfId="0" applyFont="1" applyFill="1" applyBorder="1" applyAlignment="1" applyProtection="1">
      <alignment horizontal="left" indent="3"/>
      <protection hidden="1"/>
    </xf>
    <xf numFmtId="41" fontId="19" fillId="2" borderId="20" xfId="0" applyNumberFormat="1" applyFont="1" applyFill="1" applyBorder="1" applyAlignment="1" applyProtection="1">
      <alignment/>
      <protection hidden="1"/>
    </xf>
    <xf numFmtId="41" fontId="19" fillId="2" borderId="19" xfId="0" applyNumberFormat="1" applyFont="1" applyFill="1" applyBorder="1" applyAlignment="1" applyProtection="1">
      <alignment/>
      <protection hidden="1"/>
    </xf>
    <xf numFmtId="0" fontId="2" fillId="9" borderId="19" xfId="0" applyFont="1" applyFill="1" applyBorder="1" applyAlignment="1" applyProtection="1">
      <alignment horizontal="left" indent="1"/>
      <protection hidden="1"/>
    </xf>
    <xf numFmtId="0" fontId="3" fillId="8" borderId="0" xfId="0" applyFont="1" applyFill="1" applyBorder="1" applyAlignment="1" applyProtection="1">
      <alignment horizontal="left" indent="2"/>
      <protection hidden="1"/>
    </xf>
    <xf numFmtId="0" fontId="0" fillId="2" borderId="0" xfId="0" applyFill="1" applyAlignment="1" applyProtection="1">
      <alignment/>
      <protection hidden="1"/>
    </xf>
    <xf numFmtId="41" fontId="1" fillId="2" borderId="6" xfId="0" applyNumberFormat="1" applyFont="1" applyFill="1" applyBorder="1" applyAlignment="1" applyProtection="1">
      <alignment/>
      <protection hidden="1"/>
    </xf>
    <xf numFmtId="41" fontId="1" fillId="2" borderId="0" xfId="0" applyNumberFormat="1" applyFont="1" applyFill="1" applyBorder="1" applyAlignment="1" applyProtection="1">
      <alignment/>
      <protection hidden="1"/>
    </xf>
    <xf numFmtId="41" fontId="1" fillId="2" borderId="6" xfId="0" applyNumberFormat="1" applyFont="1" applyFill="1" applyBorder="1" applyAlignment="1" applyProtection="1">
      <alignment horizontal="right"/>
      <protection hidden="1"/>
    </xf>
    <xf numFmtId="41" fontId="1" fillId="2" borderId="0" xfId="0" applyNumberFormat="1" applyFont="1" applyFill="1" applyBorder="1" applyAlignment="1" applyProtection="1">
      <alignment horizontal="right"/>
      <protection hidden="1"/>
    </xf>
    <xf numFmtId="41" fontId="0" fillId="2" borderId="0" xfId="0" applyNumberFormat="1" applyFill="1" applyBorder="1" applyAlignment="1" applyProtection="1">
      <alignment horizontal="right"/>
      <protection hidden="1"/>
    </xf>
    <xf numFmtId="4" fontId="25" fillId="2" borderId="0" xfId="23" applyNumberFormat="1" applyFont="1" applyFill="1" applyBorder="1" applyProtection="1">
      <alignment/>
      <protection hidden="1"/>
    </xf>
    <xf numFmtId="41" fontId="25" fillId="2" borderId="0" xfId="23" applyNumberFormat="1" applyFont="1" applyFill="1" applyBorder="1" applyAlignment="1" applyProtection="1">
      <alignment horizontal="right"/>
      <protection hidden="1"/>
    </xf>
    <xf numFmtId="0" fontId="15" fillId="2" borderId="7" xfId="0" applyFont="1" applyFill="1" applyBorder="1" applyAlignment="1" applyProtection="1">
      <alignment/>
      <protection hidden="1"/>
    </xf>
    <xf numFmtId="41" fontId="1" fillId="0" borderId="24" xfId="0" applyNumberFormat="1" applyFont="1" applyFill="1" applyBorder="1" applyAlignment="1" applyProtection="1">
      <alignment horizontal="right"/>
      <protection hidden="1"/>
    </xf>
    <xf numFmtId="41" fontId="1" fillId="0" borderId="8" xfId="0" applyNumberFormat="1" applyFont="1" applyFill="1" applyBorder="1" applyAlignment="1" applyProtection="1">
      <alignment horizontal="right"/>
      <protection hidden="1"/>
    </xf>
    <xf numFmtId="0" fontId="15" fillId="2" borderId="10" xfId="0" applyFont="1" applyFill="1" applyBorder="1" applyAlignment="1" applyProtection="1">
      <alignment/>
      <protection hidden="1"/>
    </xf>
    <xf numFmtId="41" fontId="1" fillId="0" borderId="6" xfId="0" applyNumberFormat="1" applyFont="1" applyFill="1" applyBorder="1" applyAlignment="1" applyProtection="1">
      <alignment horizontal="right"/>
      <protection hidden="1"/>
    </xf>
    <xf numFmtId="41" fontId="1" fillId="0" borderId="0" xfId="0" applyNumberFormat="1" applyFont="1" applyFill="1" applyBorder="1" applyAlignment="1" applyProtection="1">
      <alignment horizontal="right"/>
      <protection hidden="1"/>
    </xf>
    <xf numFmtId="0" fontId="15" fillId="2" borderId="12" xfId="0" applyFont="1" applyFill="1" applyBorder="1" applyAlignment="1" applyProtection="1">
      <alignment/>
      <protection hidden="1"/>
    </xf>
    <xf numFmtId="41" fontId="1" fillId="2" borderId="25" xfId="0" applyNumberFormat="1" applyFont="1" applyFill="1" applyBorder="1" applyAlignment="1" applyProtection="1">
      <alignment horizontal="right"/>
      <protection hidden="1"/>
    </xf>
    <xf numFmtId="41" fontId="1" fillId="2" borderId="13" xfId="0" applyNumberFormat="1" applyFont="1" applyFill="1" applyBorder="1" applyAlignment="1" applyProtection="1">
      <alignment horizontal="right"/>
      <protection hidden="1"/>
    </xf>
    <xf numFmtId="0" fontId="0" fillId="0" borderId="0" xfId="0" applyFill="1" applyAlignment="1" applyProtection="1">
      <alignment/>
      <protection hidden="1"/>
    </xf>
    <xf numFmtId="41" fontId="0" fillId="0" borderId="6" xfId="0" applyNumberFormat="1" applyFill="1" applyBorder="1" applyAlignment="1" applyProtection="1">
      <alignment horizontal="right"/>
      <protection hidden="1"/>
    </xf>
    <xf numFmtId="41" fontId="0" fillId="0" borderId="0" xfId="0" applyNumberFormat="1" applyFill="1" applyBorder="1" applyAlignment="1" applyProtection="1">
      <alignment/>
      <protection hidden="1"/>
    </xf>
    <xf numFmtId="0" fontId="48" fillId="2" borderId="19" xfId="0" applyFont="1" applyFill="1" applyBorder="1" applyAlignment="1" applyProtection="1">
      <alignment wrapText="1"/>
      <protection hidden="1"/>
    </xf>
    <xf numFmtId="41" fontId="48" fillId="2" borderId="20" xfId="0" applyNumberFormat="1" applyFont="1" applyFill="1" applyBorder="1" applyAlignment="1" applyProtection="1">
      <alignment horizontal="right"/>
      <protection hidden="1"/>
    </xf>
    <xf numFmtId="41" fontId="48" fillId="2" borderId="19" xfId="0" applyNumberFormat="1" applyFont="1" applyFill="1" applyBorder="1" applyAlignment="1" applyProtection="1">
      <alignment horizontal="right"/>
      <protection hidden="1"/>
    </xf>
    <xf numFmtId="41" fontId="19" fillId="2" borderId="0" xfId="0" applyNumberFormat="1" applyFont="1" applyFill="1" applyAlignment="1" applyProtection="1">
      <alignment/>
      <protection hidden="1"/>
    </xf>
    <xf numFmtId="41" fontId="17" fillId="2" borderId="0" xfId="0" applyNumberFormat="1" applyFont="1" applyFill="1" applyAlignment="1" applyProtection="1">
      <alignment/>
      <protection hidden="1"/>
    </xf>
    <xf numFmtId="41" fontId="20" fillId="3" borderId="0" xfId="0" applyNumberFormat="1" applyFont="1" applyFill="1" applyAlignment="1" applyProtection="1">
      <alignment/>
      <protection hidden="1"/>
    </xf>
    <xf numFmtId="41" fontId="17" fillId="11" borderId="0" xfId="0" applyNumberFormat="1" applyFont="1" applyFill="1" applyAlignment="1" applyProtection="1">
      <alignment/>
      <protection hidden="1"/>
    </xf>
    <xf numFmtId="41" fontId="21" fillId="2" borderId="0" xfId="0" applyNumberFormat="1" applyFont="1" applyFill="1" applyAlignment="1" applyProtection="1">
      <alignment/>
      <protection hidden="1"/>
    </xf>
    <xf numFmtId="41" fontId="22" fillId="3" borderId="0" xfId="0" applyNumberFormat="1" applyFont="1" applyFill="1" applyAlignment="1" applyProtection="1">
      <alignment/>
      <protection hidden="1"/>
    </xf>
    <xf numFmtId="41" fontId="22" fillId="2" borderId="0" xfId="0" applyNumberFormat="1" applyFont="1" applyFill="1" applyAlignment="1" applyProtection="1">
      <alignment/>
      <protection hidden="1"/>
    </xf>
    <xf numFmtId="41" fontId="23" fillId="3" borderId="0" xfId="0" applyNumberFormat="1" applyFont="1" applyFill="1" applyAlignment="1" applyProtection="1">
      <alignment/>
      <protection hidden="1"/>
    </xf>
    <xf numFmtId="41" fontId="21" fillId="3" borderId="0" xfId="0" applyNumberFormat="1" applyFont="1" applyFill="1" applyAlignment="1" applyProtection="1">
      <alignment/>
      <protection hidden="1"/>
    </xf>
    <xf numFmtId="41" fontId="20" fillId="2" borderId="0" xfId="0" applyNumberFormat="1" applyFont="1" applyFill="1" applyAlignment="1" applyProtection="1">
      <alignment/>
      <protection hidden="1"/>
    </xf>
    <xf numFmtId="41" fontId="0" fillId="2" borderId="0" xfId="0" applyNumberFormat="1" applyFill="1" applyAlignment="1" applyProtection="1">
      <alignment horizontal="right"/>
      <protection hidden="1"/>
    </xf>
    <xf numFmtId="41" fontId="0" fillId="0" borderId="0" xfId="0" applyNumberFormat="1" applyFill="1" applyAlignment="1" applyProtection="1">
      <alignment/>
      <protection hidden="1"/>
    </xf>
    <xf numFmtId="41" fontId="50" fillId="0" borderId="0" xfId="0" applyNumberFormat="1" applyFont="1" applyFill="1" applyAlignment="1" applyProtection="1">
      <alignment/>
      <protection hidden="1"/>
    </xf>
    <xf numFmtId="41" fontId="0" fillId="2" borderId="0" xfId="0" applyNumberFormat="1" applyFill="1" applyAlignment="1" applyProtection="1">
      <alignment/>
      <protection hidden="1"/>
    </xf>
    <xf numFmtId="41" fontId="19" fillId="2" borderId="26" xfId="0" applyNumberFormat="1" applyFont="1" applyFill="1" applyBorder="1" applyAlignment="1" applyProtection="1">
      <alignment/>
      <protection hidden="1"/>
    </xf>
    <xf numFmtId="41" fontId="0" fillId="2" borderId="6" xfId="0" applyNumberFormat="1" applyFill="1" applyBorder="1" applyAlignment="1" applyProtection="1">
      <alignment horizontal="right"/>
      <protection hidden="1"/>
    </xf>
    <xf numFmtId="41" fontId="25" fillId="2" borderId="6" xfId="23" applyNumberFormat="1" applyFont="1" applyFill="1" applyBorder="1" applyAlignment="1" applyProtection="1">
      <alignment horizontal="right"/>
      <protection hidden="1"/>
    </xf>
    <xf numFmtId="41" fontId="0" fillId="2" borderId="6" xfId="0" applyNumberFormat="1" applyFill="1" applyBorder="1" applyAlignment="1" applyProtection="1">
      <alignment/>
      <protection hidden="1"/>
    </xf>
    <xf numFmtId="41" fontId="0" fillId="0" borderId="6" xfId="0" applyNumberFormat="1" applyFill="1" applyBorder="1" applyAlignment="1" applyProtection="1">
      <alignment/>
      <protection hidden="1"/>
    </xf>
    <xf numFmtId="41" fontId="19" fillId="2" borderId="23" xfId="0" applyNumberFormat="1" applyFont="1" applyFill="1" applyBorder="1" applyAlignment="1" applyProtection="1">
      <alignment/>
      <protection hidden="1"/>
    </xf>
    <xf numFmtId="41" fontId="20" fillId="3" borderId="2" xfId="0" applyNumberFormat="1" applyFont="1" applyFill="1" applyBorder="1" applyAlignment="1" applyProtection="1">
      <alignment/>
      <protection hidden="1"/>
    </xf>
    <xf numFmtId="41" fontId="19" fillId="2" borderId="21" xfId="0" applyNumberFormat="1" applyFont="1" applyFill="1" applyBorder="1" applyAlignment="1" applyProtection="1">
      <alignment/>
      <protection hidden="1"/>
    </xf>
    <xf numFmtId="41" fontId="20" fillId="2" borderId="18" xfId="0" applyNumberFormat="1" applyFont="1" applyFill="1" applyBorder="1" applyAlignment="1" applyProtection="1">
      <alignment/>
      <protection hidden="1"/>
    </xf>
    <xf numFmtId="41" fontId="19" fillId="2" borderId="17" xfId="0" applyNumberFormat="1" applyFont="1" applyFill="1" applyBorder="1" applyAlignment="1" applyProtection="1">
      <alignment/>
      <protection hidden="1"/>
    </xf>
    <xf numFmtId="41" fontId="22" fillId="3" borderId="6" xfId="0" applyNumberFormat="1" applyFont="1" applyFill="1" applyBorder="1" applyAlignment="1" applyProtection="1">
      <alignment/>
      <protection locked="0"/>
    </xf>
    <xf numFmtId="41" fontId="22" fillId="3" borderId="0" xfId="0" applyNumberFormat="1" applyFont="1" applyFill="1" applyBorder="1" applyAlignment="1" applyProtection="1">
      <alignment/>
      <protection locked="0"/>
    </xf>
    <xf numFmtId="41" fontId="1" fillId="2" borderId="18" xfId="24" applyNumberFormat="1" applyFont="1" applyFill="1" applyBorder="1" applyAlignment="1" applyProtection="1">
      <alignment vertical="top"/>
      <protection hidden="1"/>
    </xf>
    <xf numFmtId="41" fontId="1" fillId="2" borderId="27" xfId="24" applyNumberFormat="1" applyFont="1" applyFill="1" applyBorder="1" applyAlignment="1" applyProtection="1">
      <alignment vertical="top"/>
      <protection hidden="1"/>
    </xf>
    <xf numFmtId="41" fontId="1" fillId="2" borderId="18" xfId="24" applyNumberFormat="1" applyFont="1" applyFill="1" applyBorder="1" applyAlignment="1" applyProtection="1">
      <alignment horizontal="right" vertical="top"/>
      <protection hidden="1"/>
    </xf>
    <xf numFmtId="41" fontId="1" fillId="2" borderId="6" xfId="0" applyNumberFormat="1" applyFont="1" applyFill="1" applyBorder="1" applyAlignment="1" applyProtection="1">
      <alignment horizontal="center"/>
      <protection hidden="1"/>
    </xf>
    <xf numFmtId="41" fontId="1" fillId="2" borderId="0" xfId="0" applyNumberFormat="1" applyFont="1" applyFill="1" applyAlignment="1" applyProtection="1">
      <alignment/>
      <protection hidden="1"/>
    </xf>
    <xf numFmtId="41" fontId="1" fillId="2" borderId="15" xfId="0" applyNumberFormat="1" applyFont="1" applyFill="1" applyBorder="1" applyAlignment="1" applyProtection="1">
      <alignment horizontal="right"/>
      <protection hidden="1"/>
    </xf>
    <xf numFmtId="41" fontId="1" fillId="2" borderId="16" xfId="0" applyNumberFormat="1" applyFont="1" applyFill="1" applyBorder="1" applyAlignment="1" applyProtection="1">
      <alignment horizontal="right"/>
      <protection hidden="1"/>
    </xf>
    <xf numFmtId="41" fontId="1" fillId="0" borderId="28" xfId="24" applyNumberFormat="1" applyFont="1" applyFill="1" applyBorder="1" applyAlignment="1" applyProtection="1">
      <alignment horizontal="centerContinuous" vertical="top"/>
      <protection hidden="1"/>
    </xf>
    <xf numFmtId="41" fontId="1" fillId="0" borderId="26" xfId="0" applyNumberFormat="1" applyFont="1" applyFill="1" applyBorder="1" applyAlignment="1" applyProtection="1">
      <alignment/>
      <protection hidden="1"/>
    </xf>
    <xf numFmtId="41" fontId="1" fillId="0" borderId="0" xfId="24" applyNumberFormat="1" applyFont="1" applyFill="1" applyAlignment="1" applyProtection="1">
      <alignment horizontal="right" vertical="top"/>
      <protection hidden="1"/>
    </xf>
    <xf numFmtId="41" fontId="1" fillId="0" borderId="29" xfId="24" applyNumberFormat="1" applyFont="1" applyFill="1" applyBorder="1" applyAlignment="1" applyProtection="1">
      <alignment horizontal="right" vertical="top"/>
      <protection hidden="1"/>
    </xf>
    <xf numFmtId="41" fontId="1" fillId="0" borderId="0" xfId="24" applyNumberFormat="1" applyFont="1" applyFill="1" applyBorder="1" applyAlignment="1" applyProtection="1">
      <alignment horizontal="right" vertical="top"/>
      <protection hidden="1"/>
    </xf>
    <xf numFmtId="41" fontId="1" fillId="0" borderId="6" xfId="0" applyNumberFormat="1" applyFont="1" applyFill="1" applyBorder="1" applyAlignment="1" applyProtection="1">
      <alignment horizontal="center"/>
      <protection hidden="1"/>
    </xf>
    <xf numFmtId="41" fontId="1" fillId="0" borderId="16" xfId="0" applyNumberFormat="1" applyFont="1" applyFill="1" applyBorder="1" applyAlignment="1" applyProtection="1">
      <alignment/>
      <protection hidden="1"/>
    </xf>
    <xf numFmtId="41" fontId="19" fillId="3" borderId="15" xfId="0" applyNumberFormat="1" applyFont="1" applyFill="1" applyBorder="1" applyAlignment="1" applyProtection="1">
      <alignment/>
      <protection locked="0"/>
    </xf>
    <xf numFmtId="41" fontId="19" fillId="3" borderId="16" xfId="0" applyNumberFormat="1" applyFont="1" applyFill="1" applyBorder="1" applyAlignment="1" applyProtection="1">
      <alignment/>
      <protection locked="0"/>
    </xf>
    <xf numFmtId="41" fontId="21" fillId="3" borderId="6" xfId="0" applyNumberFormat="1" applyFont="1" applyFill="1" applyBorder="1" applyAlignment="1" applyProtection="1">
      <alignment/>
      <protection locked="0"/>
    </xf>
    <xf numFmtId="41" fontId="21" fillId="3" borderId="0" xfId="0" applyNumberFormat="1" applyFont="1" applyFill="1" applyBorder="1" applyAlignment="1" applyProtection="1">
      <alignment/>
      <protection locked="0"/>
    </xf>
    <xf numFmtId="41" fontId="21" fillId="0" borderId="0" xfId="0" applyNumberFormat="1" applyFont="1" applyFill="1" applyBorder="1" applyAlignment="1" applyProtection="1">
      <alignment/>
      <protection locked="0"/>
    </xf>
    <xf numFmtId="41" fontId="21" fillId="0" borderId="6" xfId="0" applyNumberFormat="1" applyFont="1" applyFill="1" applyBorder="1" applyAlignment="1" applyProtection="1">
      <alignment/>
      <protection locked="0"/>
    </xf>
    <xf numFmtId="41" fontId="20" fillId="0" borderId="6" xfId="0" applyNumberFormat="1" applyFont="1" applyFill="1" applyBorder="1" applyAlignment="1" applyProtection="1">
      <alignment/>
      <protection locked="0"/>
    </xf>
    <xf numFmtId="41" fontId="20" fillId="0" borderId="0" xfId="0" applyNumberFormat="1" applyFont="1" applyFill="1" applyBorder="1" applyAlignment="1" applyProtection="1">
      <alignment/>
      <protection locked="0"/>
    </xf>
    <xf numFmtId="0" fontId="53" fillId="0" borderId="0" xfId="0" applyFont="1" applyBorder="1" applyAlignment="1" applyProtection="1">
      <alignment/>
      <protection locked="0"/>
    </xf>
    <xf numFmtId="41" fontId="21" fillId="3" borderId="17" xfId="0" applyNumberFormat="1" applyFont="1" applyFill="1" applyBorder="1" applyAlignment="1" applyProtection="1">
      <alignment/>
      <protection locked="0"/>
    </xf>
    <xf numFmtId="41" fontId="21" fillId="3" borderId="18" xfId="0" applyNumberFormat="1" applyFont="1" applyFill="1" applyBorder="1" applyAlignment="1" applyProtection="1">
      <alignment/>
      <protection locked="0"/>
    </xf>
    <xf numFmtId="41" fontId="23" fillId="3" borderId="6" xfId="0" applyNumberFormat="1" applyFont="1" applyFill="1" applyBorder="1" applyAlignment="1" applyProtection="1">
      <alignment/>
      <protection locked="0"/>
    </xf>
    <xf numFmtId="41" fontId="23" fillId="3" borderId="0" xfId="0" applyNumberFormat="1" applyFont="1" applyFill="1" applyBorder="1" applyAlignment="1" applyProtection="1">
      <alignment/>
      <protection locked="0"/>
    </xf>
    <xf numFmtId="41" fontId="20" fillId="3" borderId="6" xfId="0" applyNumberFormat="1" applyFont="1" applyFill="1" applyBorder="1" applyAlignment="1" applyProtection="1">
      <alignment/>
      <protection locked="0"/>
    </xf>
    <xf numFmtId="41" fontId="20" fillId="3" borderId="0" xfId="0" applyNumberFormat="1" applyFont="1" applyFill="1" applyBorder="1" applyAlignment="1" applyProtection="1">
      <alignment/>
      <protection locked="0"/>
    </xf>
    <xf numFmtId="41" fontId="0" fillId="0" borderId="6" xfId="0" applyNumberFormat="1" applyBorder="1" applyAlignment="1" applyProtection="1">
      <alignment/>
      <protection locked="0"/>
    </xf>
    <xf numFmtId="41" fontId="21" fillId="3" borderId="15" xfId="0" applyNumberFormat="1" applyFont="1" applyFill="1" applyBorder="1" applyAlignment="1" applyProtection="1">
      <alignment/>
      <protection locked="0"/>
    </xf>
    <xf numFmtId="41" fontId="21" fillId="3" borderId="16" xfId="0" applyNumberFormat="1" applyFont="1" applyFill="1" applyBorder="1" applyAlignment="1" applyProtection="1">
      <alignment/>
      <protection locked="0"/>
    </xf>
    <xf numFmtId="41" fontId="20" fillId="3" borderId="0" xfId="0" applyNumberFormat="1" applyFont="1" applyFill="1" applyAlignment="1" applyProtection="1">
      <alignment/>
      <protection locked="0"/>
    </xf>
    <xf numFmtId="41" fontId="17" fillId="11" borderId="6" xfId="0" applyNumberFormat="1" applyFont="1" applyFill="1" applyBorder="1" applyAlignment="1" applyProtection="1">
      <alignment/>
      <protection locked="0"/>
    </xf>
    <xf numFmtId="41" fontId="17" fillId="11" borderId="0" xfId="0" applyNumberFormat="1" applyFont="1" applyFill="1" applyAlignment="1" applyProtection="1">
      <alignment/>
      <protection locked="0"/>
    </xf>
    <xf numFmtId="41" fontId="21" fillId="3" borderId="23" xfId="0" applyNumberFormat="1" applyFont="1" applyFill="1" applyBorder="1" applyAlignment="1" applyProtection="1">
      <alignment/>
      <protection locked="0"/>
    </xf>
    <xf numFmtId="41" fontId="21" fillId="3" borderId="2" xfId="0" applyNumberFormat="1" applyFont="1" applyFill="1" applyBorder="1" applyAlignment="1" applyProtection="1">
      <alignment/>
      <protection locked="0"/>
    </xf>
    <xf numFmtId="41" fontId="22" fillId="3" borderId="0" xfId="0" applyNumberFormat="1" applyFont="1" applyFill="1" applyAlignment="1" applyProtection="1">
      <alignment/>
      <protection locked="0"/>
    </xf>
    <xf numFmtId="41" fontId="23" fillId="3" borderId="0" xfId="0" applyNumberFormat="1" applyFont="1" applyFill="1" applyAlignment="1" applyProtection="1">
      <alignment/>
      <protection locked="0"/>
    </xf>
    <xf numFmtId="41" fontId="21" fillId="3" borderId="0" xfId="0" applyNumberFormat="1" applyFont="1" applyFill="1" applyAlignment="1" applyProtection="1">
      <alignment/>
      <protection locked="0"/>
    </xf>
    <xf numFmtId="172" fontId="13" fillId="0" borderId="0" xfId="24" applyNumberFormat="1" applyFont="1" applyBorder="1" applyAlignment="1" applyProtection="1">
      <alignment/>
      <protection hidden="1"/>
    </xf>
    <xf numFmtId="0" fontId="13" fillId="0" borderId="0" xfId="0" applyFont="1" applyBorder="1" applyAlignment="1" applyProtection="1">
      <alignment/>
      <protection hidden="1"/>
    </xf>
    <xf numFmtId="0" fontId="0" fillId="0" borderId="0" xfId="0" applyAlignment="1" applyProtection="1">
      <alignment/>
      <protection hidden="1"/>
    </xf>
    <xf numFmtId="0" fontId="14" fillId="0" borderId="1" xfId="0" applyFont="1" applyBorder="1" applyAlignment="1" applyProtection="1">
      <alignment/>
      <protection hidden="1"/>
    </xf>
    <xf numFmtId="172" fontId="1" fillId="0" borderId="28" xfId="24" applyNumberFormat="1" applyFont="1" applyBorder="1" applyAlignment="1" applyProtection="1">
      <alignment horizontal="centerContinuous" vertical="top"/>
      <protection hidden="1"/>
    </xf>
    <xf numFmtId="0" fontId="1" fillId="0" borderId="26" xfId="0" applyFont="1" applyBorder="1" applyAlignment="1" applyProtection="1">
      <alignment/>
      <protection hidden="1"/>
    </xf>
    <xf numFmtId="0" fontId="14" fillId="0" borderId="0" xfId="0" applyFont="1" applyAlignment="1" applyProtection="1">
      <alignment/>
      <protection hidden="1"/>
    </xf>
    <xf numFmtId="172" fontId="1" fillId="0" borderId="0" xfId="24" applyNumberFormat="1" applyFont="1" applyAlignment="1" applyProtection="1">
      <alignment horizontal="right" vertical="top"/>
      <protection hidden="1"/>
    </xf>
    <xf numFmtId="172" fontId="1" fillId="0" borderId="0" xfId="24" applyNumberFormat="1" applyFont="1" applyBorder="1" applyAlignment="1" applyProtection="1">
      <alignment horizontal="right" vertical="top"/>
      <protection hidden="1"/>
    </xf>
    <xf numFmtId="0" fontId="1" fillId="0" borderId="6" xfId="0" applyFont="1" applyBorder="1" applyAlignment="1" applyProtection="1">
      <alignment horizontal="center"/>
      <protection hidden="1"/>
    </xf>
    <xf numFmtId="0" fontId="1" fillId="0" borderId="16" xfId="0" applyFont="1" applyBorder="1" applyAlignment="1" applyProtection="1">
      <alignment/>
      <protection hidden="1"/>
    </xf>
    <xf numFmtId="172" fontId="1" fillId="0" borderId="18" xfId="24" applyNumberFormat="1" applyFont="1" applyBorder="1" applyAlignment="1" applyProtection="1">
      <alignment vertical="top"/>
      <protection hidden="1"/>
    </xf>
    <xf numFmtId="172" fontId="1" fillId="0" borderId="18" xfId="24" applyNumberFormat="1" applyFont="1" applyBorder="1" applyAlignment="1" applyProtection="1">
      <alignment horizontal="right" vertical="top"/>
      <protection hidden="1"/>
    </xf>
    <xf numFmtId="0" fontId="1" fillId="0" borderId="0" xfId="0" applyFont="1" applyAlignment="1" applyProtection="1">
      <alignment/>
      <protection hidden="1"/>
    </xf>
    <xf numFmtId="0" fontId="15" fillId="0" borderId="2" xfId="0" applyFont="1" applyBorder="1" applyAlignment="1" applyProtection="1">
      <alignment/>
      <protection hidden="1"/>
    </xf>
    <xf numFmtId="0" fontId="1" fillId="0" borderId="2" xfId="0" applyFont="1" applyBorder="1" applyAlignment="1" applyProtection="1">
      <alignment horizontal="right"/>
      <protection hidden="1"/>
    </xf>
    <xf numFmtId="0" fontId="1" fillId="0" borderId="3" xfId="0" applyFont="1" applyBorder="1" applyAlignment="1" applyProtection="1">
      <alignment horizontal="right"/>
      <protection hidden="1"/>
    </xf>
    <xf numFmtId="0" fontId="1" fillId="0" borderId="4" xfId="0" applyFont="1" applyBorder="1" applyAlignment="1" applyProtection="1">
      <alignment horizontal="right"/>
      <protection hidden="1"/>
    </xf>
    <xf numFmtId="0" fontId="1" fillId="0" borderId="5" xfId="0" applyFont="1" applyBorder="1" applyAlignment="1" applyProtection="1">
      <alignment horizontal="right"/>
      <protection hidden="1"/>
    </xf>
    <xf numFmtId="175" fontId="14" fillId="0" borderId="0" xfId="0" applyNumberFormat="1" applyFont="1" applyBorder="1" applyAlignment="1" applyProtection="1">
      <alignment/>
      <protection hidden="1"/>
    </xf>
    <xf numFmtId="175" fontId="14" fillId="0" borderId="6" xfId="0" applyNumberFormat="1" applyFont="1" applyBorder="1" applyAlignment="1" applyProtection="1">
      <alignment/>
      <protection hidden="1"/>
    </xf>
    <xf numFmtId="175" fontId="14" fillId="0" borderId="0" xfId="0" applyNumberFormat="1" applyFont="1" applyAlignment="1" applyProtection="1">
      <alignment/>
      <protection hidden="1"/>
    </xf>
    <xf numFmtId="0" fontId="1" fillId="0" borderId="0" xfId="0" applyFont="1" applyAlignment="1" applyProtection="1">
      <alignment horizontal="left" indent="1"/>
      <protection hidden="1"/>
    </xf>
    <xf numFmtId="175" fontId="1" fillId="0" borderId="0" xfId="0" applyNumberFormat="1" applyFont="1" applyBorder="1" applyAlignment="1" applyProtection="1">
      <alignment/>
      <protection hidden="1"/>
    </xf>
    <xf numFmtId="175" fontId="1" fillId="0" borderId="6" xfId="0" applyNumberFormat="1" applyFont="1" applyBorder="1" applyAlignment="1" applyProtection="1">
      <alignment/>
      <protection hidden="1"/>
    </xf>
    <xf numFmtId="0" fontId="14" fillId="0" borderId="0" xfId="0" applyFont="1" applyAlignment="1" applyProtection="1">
      <alignment horizontal="left" indent="2"/>
      <protection hidden="1"/>
    </xf>
    <xf numFmtId="175" fontId="14" fillId="0" borderId="29" xfId="0" applyNumberFormat="1" applyFont="1" applyBorder="1" applyAlignment="1" applyProtection="1">
      <alignment/>
      <protection hidden="1"/>
    </xf>
    <xf numFmtId="175" fontId="14" fillId="0" borderId="16" xfId="0" applyNumberFormat="1" applyFont="1" applyBorder="1" applyAlignment="1" applyProtection="1">
      <alignment/>
      <protection hidden="1"/>
    </xf>
    <xf numFmtId="175" fontId="14" fillId="0" borderId="30" xfId="0" applyNumberFormat="1" applyFont="1" applyBorder="1" applyAlignment="1" applyProtection="1">
      <alignment/>
      <protection hidden="1"/>
    </xf>
    <xf numFmtId="175" fontId="14" fillId="0" borderId="15" xfId="0" applyNumberFormat="1" applyFont="1" applyBorder="1" applyAlignment="1" applyProtection="1">
      <alignment/>
      <protection hidden="1"/>
    </xf>
    <xf numFmtId="0" fontId="18" fillId="0" borderId="0" xfId="0" applyFont="1" applyAlignment="1" applyProtection="1">
      <alignment horizontal="left" indent="2"/>
      <protection hidden="1"/>
    </xf>
    <xf numFmtId="175" fontId="14" fillId="0" borderId="31" xfId="0" applyNumberFormat="1" applyFont="1" applyBorder="1" applyAlignment="1" applyProtection="1">
      <alignment/>
      <protection hidden="1"/>
    </xf>
    <xf numFmtId="175" fontId="14" fillId="0" borderId="32" xfId="0" applyNumberFormat="1" applyFont="1" applyBorder="1" applyAlignment="1" applyProtection="1">
      <alignment/>
      <protection hidden="1"/>
    </xf>
    <xf numFmtId="0" fontId="14" fillId="0" borderId="0" xfId="0" applyFont="1" applyAlignment="1" applyProtection="1">
      <alignment horizontal="left" indent="3"/>
      <protection hidden="1"/>
    </xf>
    <xf numFmtId="175" fontId="14" fillId="0" borderId="31" xfId="0" applyNumberFormat="1" applyFont="1" applyFill="1" applyBorder="1" applyAlignment="1" applyProtection="1">
      <alignment/>
      <protection hidden="1"/>
    </xf>
    <xf numFmtId="175" fontId="14" fillId="0" borderId="0" xfId="0" applyNumberFormat="1" applyFont="1" applyFill="1" applyBorder="1" applyAlignment="1" applyProtection="1">
      <alignment/>
      <protection hidden="1"/>
    </xf>
    <xf numFmtId="175" fontId="14" fillId="0" borderId="32" xfId="0" applyNumberFormat="1" applyFont="1" applyFill="1" applyBorder="1" applyAlignment="1" applyProtection="1">
      <alignment/>
      <protection hidden="1"/>
    </xf>
    <xf numFmtId="175" fontId="14" fillId="0" borderId="27" xfId="0" applyNumberFormat="1" applyFont="1" applyBorder="1" applyAlignment="1" applyProtection="1">
      <alignment/>
      <protection hidden="1"/>
    </xf>
    <xf numFmtId="175" fontId="14" fillId="0" borderId="18" xfId="0" applyNumberFormat="1" applyFont="1" applyBorder="1" applyAlignment="1" applyProtection="1">
      <alignment/>
      <protection hidden="1"/>
    </xf>
    <xf numFmtId="175" fontId="14" fillId="0" borderId="33" xfId="0" applyNumberFormat="1" applyFont="1" applyBorder="1" applyAlignment="1" applyProtection="1">
      <alignment/>
      <protection hidden="1"/>
    </xf>
    <xf numFmtId="175" fontId="1" fillId="0" borderId="5" xfId="0" applyNumberFormat="1" applyFont="1" applyBorder="1" applyAlignment="1" applyProtection="1">
      <alignment/>
      <protection hidden="1"/>
    </xf>
    <xf numFmtId="0" fontId="1" fillId="0" borderId="19" xfId="0" applyFont="1" applyBorder="1" applyAlignment="1" applyProtection="1">
      <alignment/>
      <protection hidden="1"/>
    </xf>
    <xf numFmtId="175" fontId="1" fillId="0" borderId="19" xfId="0" applyNumberFormat="1" applyFont="1" applyBorder="1" applyAlignment="1" applyProtection="1">
      <alignment/>
      <protection hidden="1"/>
    </xf>
    <xf numFmtId="175" fontId="1" fillId="0" borderId="20" xfId="0" applyNumberFormat="1" applyFont="1" applyBorder="1" applyAlignment="1" applyProtection="1">
      <alignment/>
      <protection hidden="1"/>
    </xf>
    <xf numFmtId="175" fontId="14" fillId="0" borderId="17" xfId="0" applyNumberFormat="1" applyFont="1" applyBorder="1" applyAlignment="1" applyProtection="1">
      <alignment/>
      <protection hidden="1"/>
    </xf>
    <xf numFmtId="0" fontId="14" fillId="0" borderId="0" xfId="0" applyFont="1" applyFill="1" applyAlignment="1" applyProtection="1">
      <alignment horizontal="left" indent="3"/>
      <protection hidden="1"/>
    </xf>
    <xf numFmtId="175" fontId="14" fillId="0" borderId="27" xfId="0" applyNumberFormat="1" applyFont="1" applyFill="1" applyBorder="1" applyAlignment="1" applyProtection="1">
      <alignment/>
      <protection hidden="1"/>
    </xf>
    <xf numFmtId="175" fontId="14" fillId="0" borderId="18" xfId="0" applyNumberFormat="1" applyFont="1" applyFill="1" applyBorder="1" applyAlignment="1" applyProtection="1">
      <alignment/>
      <protection hidden="1"/>
    </xf>
    <xf numFmtId="175" fontId="14" fillId="0" borderId="33" xfId="0" applyNumberFormat="1" applyFont="1" applyFill="1" applyBorder="1" applyAlignment="1" applyProtection="1">
      <alignment/>
      <protection hidden="1"/>
    </xf>
    <xf numFmtId="175" fontId="14" fillId="0" borderId="15" xfId="0" applyNumberFormat="1" applyFont="1" applyFill="1" applyBorder="1" applyAlignment="1" applyProtection="1">
      <alignment/>
      <protection hidden="1"/>
    </xf>
    <xf numFmtId="175" fontId="1" fillId="0" borderId="23" xfId="0" applyNumberFormat="1" applyFont="1" applyBorder="1" applyAlignment="1" applyProtection="1">
      <alignment/>
      <protection hidden="1"/>
    </xf>
    <xf numFmtId="0" fontId="1" fillId="0" borderId="1" xfId="0" applyFont="1" applyBorder="1" applyAlignment="1" applyProtection="1">
      <alignment/>
      <protection hidden="1"/>
    </xf>
    <xf numFmtId="175" fontId="1" fillId="0" borderId="1" xfId="0" applyNumberFormat="1" applyFont="1" applyBorder="1" applyAlignment="1" applyProtection="1">
      <alignment/>
      <protection hidden="1"/>
    </xf>
    <xf numFmtId="175" fontId="1" fillId="0" borderId="26" xfId="0" applyNumberFormat="1" applyFont="1" applyBorder="1" applyAlignment="1" applyProtection="1">
      <alignment/>
      <protection hidden="1"/>
    </xf>
    <xf numFmtId="0" fontId="14" fillId="0" borderId="0" xfId="0" applyFont="1" applyBorder="1" applyAlignment="1" applyProtection="1">
      <alignment horizontal="left" indent="1"/>
      <protection hidden="1"/>
    </xf>
    <xf numFmtId="0" fontId="14" fillId="0" borderId="2" xfId="0" applyFont="1" applyBorder="1" applyAlignment="1" applyProtection="1">
      <alignment horizontal="left" indent="1"/>
      <protection hidden="1"/>
    </xf>
    <xf numFmtId="175" fontId="1" fillId="0" borderId="2" xfId="0" applyNumberFormat="1" applyFont="1" applyBorder="1" applyAlignment="1" applyProtection="1">
      <alignment/>
      <protection hidden="1"/>
    </xf>
    <xf numFmtId="0" fontId="1" fillId="0" borderId="0" xfId="0" applyFont="1" applyBorder="1" applyAlignment="1" applyProtection="1">
      <alignment/>
      <protection hidden="1"/>
    </xf>
    <xf numFmtId="175" fontId="1" fillId="0" borderId="32" xfId="0" applyNumberFormat="1" applyFont="1" applyBorder="1" applyAlignment="1" applyProtection="1">
      <alignment/>
      <protection hidden="1"/>
    </xf>
    <xf numFmtId="0" fontId="14" fillId="0" borderId="0" xfId="0" applyFont="1" applyBorder="1" applyAlignment="1" applyProtection="1">
      <alignment horizontal="left" indent="2"/>
      <protection hidden="1"/>
    </xf>
    <xf numFmtId="175" fontId="14" fillId="0" borderId="29" xfId="0" applyNumberFormat="1" applyFont="1" applyFill="1" applyBorder="1" applyAlignment="1" applyProtection="1">
      <alignment/>
      <protection hidden="1"/>
    </xf>
    <xf numFmtId="175" fontId="14" fillId="0" borderId="16" xfId="0" applyNumberFormat="1" applyFont="1" applyFill="1" applyBorder="1" applyAlignment="1" applyProtection="1">
      <alignment/>
      <protection hidden="1"/>
    </xf>
    <xf numFmtId="175" fontId="14" fillId="0" borderId="30" xfId="0" applyNumberFormat="1" applyFont="1" applyFill="1" applyBorder="1" applyAlignment="1" applyProtection="1">
      <alignment/>
      <protection hidden="1"/>
    </xf>
    <xf numFmtId="0" fontId="14" fillId="0" borderId="0" xfId="0" applyFont="1" applyBorder="1" applyAlignment="1" applyProtection="1">
      <alignment horizontal="left" indent="3"/>
      <protection hidden="1"/>
    </xf>
    <xf numFmtId="175" fontId="1" fillId="0" borderId="29" xfId="0" applyNumberFormat="1" applyFont="1" applyBorder="1" applyAlignment="1" applyProtection="1">
      <alignment/>
      <protection hidden="1"/>
    </xf>
    <xf numFmtId="175" fontId="1" fillId="0" borderId="16" xfId="0" applyNumberFormat="1" applyFont="1" applyBorder="1" applyAlignment="1" applyProtection="1">
      <alignment/>
      <protection hidden="1"/>
    </xf>
    <xf numFmtId="175" fontId="1" fillId="0" borderId="15" xfId="0" applyNumberFormat="1" applyFont="1" applyBorder="1" applyAlignment="1" applyProtection="1">
      <alignment/>
      <protection hidden="1"/>
    </xf>
    <xf numFmtId="175" fontId="1" fillId="0" borderId="30" xfId="0" applyNumberFormat="1" applyFont="1" applyBorder="1" applyAlignment="1" applyProtection="1">
      <alignment/>
      <protection hidden="1"/>
    </xf>
    <xf numFmtId="175" fontId="1" fillId="0" borderId="31" xfId="0" applyNumberFormat="1" applyFont="1" applyBorder="1" applyAlignment="1" applyProtection="1">
      <alignment/>
      <protection hidden="1"/>
    </xf>
    <xf numFmtId="0" fontId="14" fillId="0" borderId="0" xfId="0" applyFont="1" applyFill="1" applyBorder="1" applyAlignment="1" applyProtection="1">
      <alignment/>
      <protection hidden="1"/>
    </xf>
    <xf numFmtId="0" fontId="18" fillId="0" borderId="0" xfId="0" applyFont="1" applyBorder="1" applyAlignment="1" applyProtection="1">
      <alignment horizontal="left" indent="1"/>
      <protection hidden="1"/>
    </xf>
    <xf numFmtId="175" fontId="18" fillId="0" borderId="31" xfId="0" applyNumberFormat="1" applyFont="1" applyBorder="1" applyAlignment="1" applyProtection="1">
      <alignment/>
      <protection hidden="1"/>
    </xf>
    <xf numFmtId="175" fontId="18" fillId="0" borderId="0" xfId="0" applyNumberFormat="1" applyFont="1" applyBorder="1" applyAlignment="1" applyProtection="1">
      <alignment/>
      <protection hidden="1"/>
    </xf>
    <xf numFmtId="175" fontId="18" fillId="0" borderId="32" xfId="0" applyNumberFormat="1" applyFont="1" applyBorder="1" applyAlignment="1" applyProtection="1">
      <alignment/>
      <protection hidden="1"/>
    </xf>
    <xf numFmtId="175" fontId="18" fillId="0" borderId="27" xfId="0" applyNumberFormat="1" applyFont="1" applyBorder="1" applyAlignment="1" applyProtection="1">
      <alignment/>
      <protection hidden="1"/>
    </xf>
    <xf numFmtId="175" fontId="18" fillId="0" borderId="18" xfId="0" applyNumberFormat="1" applyFont="1" applyBorder="1" applyAlignment="1" applyProtection="1">
      <alignment/>
      <protection hidden="1"/>
    </xf>
    <xf numFmtId="175" fontId="18" fillId="0" borderId="33" xfId="0" applyNumberFormat="1" applyFont="1" applyBorder="1" applyAlignment="1" applyProtection="1">
      <alignment/>
      <protection hidden="1"/>
    </xf>
    <xf numFmtId="175" fontId="1" fillId="0" borderId="17" xfId="0" applyNumberFormat="1" applyFont="1" applyBorder="1" applyAlignment="1" applyProtection="1">
      <alignment/>
      <protection hidden="1"/>
    </xf>
    <xf numFmtId="0" fontId="14" fillId="0" borderId="32" xfId="0" applyFont="1" applyBorder="1" applyAlignment="1" applyProtection="1">
      <alignment horizontal="left" indent="1"/>
      <protection hidden="1"/>
    </xf>
    <xf numFmtId="175" fontId="18" fillId="0" borderId="29" xfId="0" applyNumberFormat="1" applyFont="1" applyBorder="1" applyAlignment="1" applyProtection="1">
      <alignment/>
      <protection hidden="1"/>
    </xf>
    <xf numFmtId="175" fontId="18" fillId="0" borderId="16" xfId="0" applyNumberFormat="1" applyFont="1" applyBorder="1" applyAlignment="1" applyProtection="1">
      <alignment/>
      <protection hidden="1"/>
    </xf>
    <xf numFmtId="175" fontId="18" fillId="0" borderId="30" xfId="0" applyNumberFormat="1" applyFont="1" applyBorder="1" applyAlignment="1" applyProtection="1">
      <alignment/>
      <protection hidden="1"/>
    </xf>
    <xf numFmtId="0" fontId="0" fillId="0" borderId="23" xfId="0" applyBorder="1" applyAlignment="1" applyProtection="1">
      <alignment/>
      <protection hidden="1"/>
    </xf>
    <xf numFmtId="0" fontId="1" fillId="0" borderId="2" xfId="0" applyFont="1" applyBorder="1" applyAlignment="1" applyProtection="1">
      <alignment/>
      <protection hidden="1"/>
    </xf>
    <xf numFmtId="0" fontId="1" fillId="0" borderId="0" xfId="0" applyFont="1" applyFill="1" applyBorder="1" applyAlignment="1" applyProtection="1">
      <alignment/>
      <protection hidden="1"/>
    </xf>
    <xf numFmtId="4" fontId="25" fillId="0" borderId="0" xfId="23" applyNumberFormat="1" applyFont="1" applyBorder="1" applyProtection="1">
      <alignment/>
      <protection hidden="1"/>
    </xf>
    <xf numFmtId="0" fontId="1" fillId="0" borderId="3" xfId="23" applyFont="1" applyFill="1" applyBorder="1" applyAlignment="1" applyProtection="1">
      <alignment horizontal="centerContinuous"/>
      <protection hidden="1"/>
    </xf>
    <xf numFmtId="0" fontId="56" fillId="0" borderId="3" xfId="23" applyFont="1" applyFill="1" applyBorder="1" applyAlignment="1" applyProtection="1">
      <alignment horizontal="centerContinuous"/>
      <protection hidden="1"/>
    </xf>
    <xf numFmtId="0" fontId="6" fillId="0" borderId="3" xfId="23" applyFont="1" applyFill="1" applyBorder="1" applyAlignment="1" applyProtection="1">
      <alignment horizontal="centerContinuous"/>
      <protection hidden="1"/>
    </xf>
    <xf numFmtId="0" fontId="1" fillId="12" borderId="3" xfId="23" applyFont="1" applyFill="1" applyBorder="1" applyAlignment="1" applyProtection="1">
      <alignment horizontal="right"/>
      <protection hidden="1"/>
    </xf>
    <xf numFmtId="4" fontId="63" fillId="0" borderId="0" xfId="23" applyNumberFormat="1" applyFont="1" applyBorder="1" applyProtection="1">
      <alignment/>
      <protection hidden="1"/>
    </xf>
    <xf numFmtId="4" fontId="52" fillId="0" borderId="0" xfId="23" applyNumberFormat="1" applyFont="1" applyBorder="1" applyProtection="1">
      <alignment/>
      <protection hidden="1"/>
    </xf>
    <xf numFmtId="4" fontId="46" fillId="0" borderId="0" xfId="23" applyNumberFormat="1" applyFont="1" applyBorder="1" applyAlignment="1" applyProtection="1">
      <alignment horizontal="center" wrapText="1"/>
      <protection hidden="1"/>
    </xf>
    <xf numFmtId="4" fontId="47" fillId="0" borderId="0" xfId="23" applyNumberFormat="1" applyFont="1" applyBorder="1" applyAlignment="1" applyProtection="1">
      <alignment horizontal="center" wrapText="1"/>
      <protection hidden="1"/>
    </xf>
    <xf numFmtId="4" fontId="47" fillId="5" borderId="0" xfId="23" applyNumberFormat="1" applyFont="1" applyFill="1" applyBorder="1" applyAlignment="1" applyProtection="1">
      <alignment horizontal="center" wrapText="1"/>
      <protection hidden="1"/>
    </xf>
    <xf numFmtId="4" fontId="66" fillId="0" borderId="0" xfId="23" applyNumberFormat="1" applyFont="1" applyBorder="1" applyAlignment="1" applyProtection="1">
      <alignment horizontal="center" wrapText="1"/>
      <protection hidden="1"/>
    </xf>
    <xf numFmtId="4" fontId="46" fillId="12" borderId="0" xfId="23" applyNumberFormat="1" applyFont="1" applyFill="1" applyBorder="1" applyAlignment="1" applyProtection="1">
      <alignment horizontal="center" wrapText="1"/>
      <protection hidden="1"/>
    </xf>
    <xf numFmtId="4" fontId="64" fillId="0" borderId="0" xfId="23" applyNumberFormat="1" applyFont="1" applyBorder="1" applyAlignment="1" applyProtection="1">
      <alignment wrapText="1"/>
      <protection hidden="1"/>
    </xf>
    <xf numFmtId="4" fontId="64" fillId="0" borderId="0" xfId="23" applyNumberFormat="1" applyFont="1" applyBorder="1" applyProtection="1">
      <alignment/>
      <protection hidden="1"/>
    </xf>
    <xf numFmtId="4" fontId="46" fillId="9" borderId="0" xfId="23" applyNumberFormat="1" applyFont="1" applyFill="1" applyBorder="1" applyProtection="1">
      <alignment/>
      <protection hidden="1"/>
    </xf>
    <xf numFmtId="4" fontId="46" fillId="9" borderId="0" xfId="23" applyNumberFormat="1" applyFont="1" applyFill="1" applyBorder="1" applyAlignment="1" applyProtection="1">
      <alignment horizontal="center" wrapText="1"/>
      <protection hidden="1"/>
    </xf>
    <xf numFmtId="4" fontId="47" fillId="9" borderId="0" xfId="23" applyNumberFormat="1" applyFont="1" applyFill="1" applyBorder="1" applyAlignment="1" applyProtection="1">
      <alignment horizontal="center" wrapText="1"/>
      <protection hidden="1"/>
    </xf>
    <xf numFmtId="4" fontId="66" fillId="9" borderId="0" xfId="23" applyNumberFormat="1" applyFont="1" applyFill="1" applyBorder="1" applyAlignment="1" applyProtection="1">
      <alignment horizontal="center" wrapText="1"/>
      <protection hidden="1"/>
    </xf>
    <xf numFmtId="4" fontId="64" fillId="9" borderId="0" xfId="23" applyNumberFormat="1" applyFont="1" applyFill="1" applyBorder="1" applyProtection="1">
      <alignment/>
      <protection hidden="1"/>
    </xf>
    <xf numFmtId="4" fontId="46" fillId="0" borderId="0" xfId="23" applyNumberFormat="1" applyFont="1" applyBorder="1" applyProtection="1">
      <alignment/>
      <protection hidden="1"/>
    </xf>
    <xf numFmtId="4" fontId="25" fillId="11" borderId="0" xfId="23" applyNumberFormat="1" applyFont="1" applyFill="1" applyBorder="1" applyProtection="1">
      <alignment/>
      <protection hidden="1"/>
    </xf>
    <xf numFmtId="4" fontId="46" fillId="11" borderId="0" xfId="23" applyNumberFormat="1" applyFont="1" applyFill="1" applyBorder="1" applyAlignment="1" applyProtection="1">
      <alignment horizontal="center" wrapText="1"/>
      <protection hidden="1"/>
    </xf>
    <xf numFmtId="4" fontId="47" fillId="11" borderId="0" xfId="23" applyNumberFormat="1" applyFont="1" applyFill="1" applyBorder="1" applyAlignment="1" applyProtection="1">
      <alignment horizontal="center" wrapText="1"/>
      <protection hidden="1"/>
    </xf>
    <xf numFmtId="4" fontId="66" fillId="11" borderId="0" xfId="23" applyNumberFormat="1" applyFont="1" applyFill="1" applyBorder="1" applyAlignment="1" applyProtection="1">
      <alignment horizontal="center" wrapText="1"/>
      <protection hidden="1"/>
    </xf>
    <xf numFmtId="4" fontId="64" fillId="11" borderId="0" xfId="23" applyNumberFormat="1" applyFont="1" applyFill="1" applyBorder="1" applyAlignment="1" applyProtection="1">
      <alignment wrapText="1"/>
      <protection hidden="1"/>
    </xf>
    <xf numFmtId="4" fontId="63" fillId="11" borderId="0" xfId="23" applyNumberFormat="1" applyFont="1" applyFill="1" applyBorder="1" applyProtection="1">
      <alignment/>
      <protection hidden="1"/>
    </xf>
    <xf numFmtId="4" fontId="46" fillId="0" borderId="0" xfId="23" applyNumberFormat="1" applyFont="1" applyBorder="1" applyProtection="1">
      <alignment/>
      <protection hidden="1"/>
    </xf>
    <xf numFmtId="3" fontId="16" fillId="2" borderId="0" xfId="0" applyNumberFormat="1" applyFont="1" applyFill="1" applyAlignment="1" applyProtection="1">
      <alignment/>
      <protection hidden="1"/>
    </xf>
    <xf numFmtId="3" fontId="26" fillId="2" borderId="0" xfId="0" applyNumberFormat="1" applyFont="1" applyFill="1" applyAlignment="1" applyProtection="1">
      <alignment/>
      <protection hidden="1"/>
    </xf>
    <xf numFmtId="3" fontId="67" fillId="2" borderId="0" xfId="0" applyNumberFormat="1" applyFont="1" applyFill="1" applyAlignment="1" applyProtection="1">
      <alignment/>
      <protection hidden="1"/>
    </xf>
    <xf numFmtId="3" fontId="16" fillId="12" borderId="0" xfId="0" applyNumberFormat="1" applyFont="1" applyFill="1" applyAlignment="1" applyProtection="1">
      <alignment/>
      <protection hidden="1"/>
    </xf>
    <xf numFmtId="3" fontId="64" fillId="0" borderId="0" xfId="23" applyNumberFormat="1" applyFont="1" applyBorder="1" applyProtection="1">
      <alignment/>
      <protection hidden="1"/>
    </xf>
    <xf numFmtId="3" fontId="16" fillId="0" borderId="0" xfId="0" applyNumberFormat="1" applyFont="1" applyAlignment="1" applyProtection="1">
      <alignment/>
      <protection hidden="1"/>
    </xf>
    <xf numFmtId="0" fontId="16" fillId="0" borderId="0" xfId="0" applyFont="1" applyAlignment="1" applyProtection="1">
      <alignment/>
      <protection hidden="1"/>
    </xf>
    <xf numFmtId="3" fontId="0" fillId="0" borderId="0" xfId="0" applyNumberFormat="1" applyAlignment="1" applyProtection="1">
      <alignment/>
      <protection hidden="1"/>
    </xf>
    <xf numFmtId="3" fontId="27" fillId="4" borderId="0" xfId="0" applyNumberFormat="1" applyFont="1" applyFill="1" applyAlignment="1" applyProtection="1">
      <alignment/>
      <protection hidden="1"/>
    </xf>
    <xf numFmtId="3" fontId="27" fillId="0" borderId="0" xfId="0" applyNumberFormat="1" applyFont="1" applyAlignment="1" applyProtection="1">
      <alignment/>
      <protection hidden="1"/>
    </xf>
    <xf numFmtId="3" fontId="50" fillId="0" borderId="0" xfId="0" applyNumberFormat="1" applyFont="1" applyAlignment="1" applyProtection="1">
      <alignment/>
      <protection hidden="1"/>
    </xf>
    <xf numFmtId="3" fontId="0" fillId="12" borderId="0" xfId="0" applyNumberFormat="1" applyFill="1" applyAlignment="1" applyProtection="1">
      <alignment/>
      <protection hidden="1"/>
    </xf>
    <xf numFmtId="3" fontId="63" fillId="0" borderId="0" xfId="23" applyNumberFormat="1" applyFont="1" applyBorder="1" applyProtection="1">
      <alignment/>
      <protection hidden="1"/>
    </xf>
    <xf numFmtId="3" fontId="0" fillId="2" borderId="0" xfId="0" applyNumberFormat="1" applyFill="1" applyAlignment="1" applyProtection="1">
      <alignment/>
      <protection hidden="1"/>
    </xf>
    <xf numFmtId="3" fontId="27" fillId="2" borderId="0" xfId="0" applyNumberFormat="1" applyFont="1" applyFill="1" applyAlignment="1" applyProtection="1">
      <alignment/>
      <protection hidden="1"/>
    </xf>
    <xf numFmtId="3" fontId="50" fillId="2" borderId="0" xfId="0" applyNumberFormat="1" applyFont="1" applyFill="1" applyAlignment="1" applyProtection="1">
      <alignment/>
      <protection hidden="1"/>
    </xf>
    <xf numFmtId="3" fontId="65" fillId="0" borderId="0" xfId="0" applyNumberFormat="1" applyFont="1" applyAlignment="1" applyProtection="1">
      <alignment/>
      <protection hidden="1"/>
    </xf>
    <xf numFmtId="3" fontId="27" fillId="0" borderId="0" xfId="0" applyNumberFormat="1" applyFont="1" applyFill="1" applyAlignment="1" applyProtection="1">
      <alignment/>
      <protection hidden="1"/>
    </xf>
    <xf numFmtId="4" fontId="25" fillId="0" borderId="0" xfId="23" applyNumberFormat="1" applyFont="1" applyBorder="1" applyProtection="1" quotePrefix="1">
      <alignment/>
      <protection hidden="1"/>
    </xf>
    <xf numFmtId="3" fontId="63" fillId="0" borderId="0" xfId="23" applyNumberFormat="1" applyFont="1" applyBorder="1" applyProtection="1" quotePrefix="1">
      <alignment/>
      <protection hidden="1"/>
    </xf>
    <xf numFmtId="3" fontId="27" fillId="5" borderId="0" xfId="0" applyNumberFormat="1" applyFont="1" applyFill="1" applyAlignment="1" applyProtection="1">
      <alignment/>
      <protection hidden="1"/>
    </xf>
    <xf numFmtId="3" fontId="27" fillId="7" borderId="0" xfId="0" applyNumberFormat="1" applyFont="1" applyFill="1" applyAlignment="1" applyProtection="1">
      <alignment/>
      <protection hidden="1"/>
    </xf>
    <xf numFmtId="4" fontId="0" fillId="0" borderId="0" xfId="0" applyNumberFormat="1" applyAlignment="1" applyProtection="1">
      <alignment/>
      <protection hidden="1"/>
    </xf>
    <xf numFmtId="3" fontId="0" fillId="10" borderId="0" xfId="0" applyNumberFormat="1" applyFill="1" applyAlignment="1" applyProtection="1">
      <alignment/>
      <protection hidden="1"/>
    </xf>
    <xf numFmtId="3" fontId="50" fillId="6" borderId="0" xfId="0" applyNumberFormat="1" applyFont="1" applyFill="1" applyAlignment="1" applyProtection="1">
      <alignment/>
      <protection hidden="1"/>
    </xf>
    <xf numFmtId="3" fontId="63" fillId="6" borderId="0" xfId="23" applyNumberFormat="1" applyFont="1" applyFill="1" applyBorder="1" applyProtection="1">
      <alignment/>
      <protection hidden="1"/>
    </xf>
    <xf numFmtId="0" fontId="27" fillId="0" borderId="0" xfId="0" applyFont="1" applyAlignment="1" applyProtection="1">
      <alignment/>
      <protection hidden="1"/>
    </xf>
    <xf numFmtId="3" fontId="67" fillId="9" borderId="0" xfId="0" applyNumberFormat="1" applyFont="1" applyFill="1" applyAlignment="1" applyProtection="1">
      <alignment/>
      <protection hidden="1"/>
    </xf>
    <xf numFmtId="3" fontId="48" fillId="0" borderId="0" xfId="0" applyNumberFormat="1" applyFont="1" applyAlignment="1" applyProtection="1">
      <alignment/>
      <protection hidden="1"/>
    </xf>
    <xf numFmtId="3" fontId="64" fillId="0" borderId="0" xfId="23" applyNumberFormat="1" applyFont="1" applyFill="1" applyBorder="1" applyProtection="1">
      <alignment/>
      <protection hidden="1"/>
    </xf>
    <xf numFmtId="3" fontId="50" fillId="9" borderId="0" xfId="0" applyNumberFormat="1" applyFont="1" applyFill="1" applyAlignment="1" applyProtection="1">
      <alignment/>
      <protection hidden="1"/>
    </xf>
    <xf numFmtId="4" fontId="47" fillId="0" borderId="0" xfId="23" applyNumberFormat="1" applyFont="1" applyBorder="1" applyProtection="1">
      <alignment/>
      <protection hidden="1"/>
    </xf>
    <xf numFmtId="3" fontId="26" fillId="0" borderId="0" xfId="0" applyNumberFormat="1" applyFont="1" applyAlignment="1" applyProtection="1">
      <alignment/>
      <protection hidden="1"/>
    </xf>
    <xf numFmtId="0" fontId="50" fillId="0" borderId="0" xfId="0" applyFont="1" applyAlignment="1" applyProtection="1">
      <alignment/>
      <protection hidden="1"/>
    </xf>
    <xf numFmtId="0" fontId="0" fillId="12" borderId="0" xfId="0" applyFill="1" applyAlignment="1" applyProtection="1">
      <alignment/>
      <protection hidden="1"/>
    </xf>
    <xf numFmtId="0" fontId="65" fillId="0" borderId="0" xfId="0" applyFont="1" applyAlignment="1" applyProtection="1">
      <alignment/>
      <protection hidden="1"/>
    </xf>
    <xf numFmtId="4" fontId="47" fillId="13" borderId="0" xfId="23" applyNumberFormat="1" applyFont="1" applyFill="1" applyBorder="1" applyProtection="1">
      <alignment/>
      <protection hidden="1"/>
    </xf>
    <xf numFmtId="0" fontId="28" fillId="0" borderId="0" xfId="27" applyFont="1" applyFill="1" applyBorder="1" applyProtection="1">
      <alignment/>
      <protection hidden="1"/>
    </xf>
    <xf numFmtId="3" fontId="30" fillId="14" borderId="0" xfId="27" applyNumberFormat="1" applyFont="1" applyFill="1" applyBorder="1" applyProtection="1">
      <alignment/>
      <protection hidden="1"/>
    </xf>
    <xf numFmtId="3" fontId="30" fillId="0" borderId="0" xfId="27" applyNumberFormat="1" applyFont="1" applyFill="1" applyBorder="1" applyProtection="1">
      <alignment/>
      <protection hidden="1"/>
    </xf>
    <xf numFmtId="0" fontId="30" fillId="0" borderId="0" xfId="27" applyFont="1" applyFill="1" applyBorder="1" applyProtection="1">
      <alignment/>
      <protection hidden="1"/>
    </xf>
    <xf numFmtId="0" fontId="31" fillId="15" borderId="34" xfId="27" applyFont="1" applyFill="1" applyBorder="1" applyAlignment="1" applyProtection="1">
      <alignment horizontal="left" vertical="center"/>
      <protection hidden="1"/>
    </xf>
    <xf numFmtId="3" fontId="31" fillId="15" borderId="1" xfId="27" applyNumberFormat="1" applyFont="1" applyFill="1" applyBorder="1" applyAlignment="1" applyProtection="1">
      <alignment vertical="center"/>
      <protection hidden="1"/>
    </xf>
    <xf numFmtId="3" fontId="31" fillId="15" borderId="35" xfId="27" applyNumberFormat="1" applyFont="1" applyFill="1" applyBorder="1" applyAlignment="1" applyProtection="1">
      <alignment vertical="center"/>
      <protection hidden="1"/>
    </xf>
    <xf numFmtId="0" fontId="32" fillId="16" borderId="36" xfId="27" applyFont="1" applyFill="1" applyBorder="1" applyAlignment="1" applyProtection="1">
      <alignment horizontal="left" indent="1"/>
      <protection hidden="1"/>
    </xf>
    <xf numFmtId="3" fontId="32" fillId="16" borderId="0" xfId="27" applyNumberFormat="1" applyFont="1" applyFill="1" applyBorder="1" applyProtection="1">
      <alignment/>
      <protection hidden="1"/>
    </xf>
    <xf numFmtId="3" fontId="32" fillId="16" borderId="37" xfId="27" applyNumberFormat="1" applyFont="1" applyFill="1" applyBorder="1" applyProtection="1">
      <alignment/>
      <protection hidden="1"/>
    </xf>
    <xf numFmtId="0" fontId="32" fillId="16" borderId="38" xfId="27" applyFont="1" applyFill="1" applyBorder="1" applyAlignment="1" applyProtection="1">
      <alignment horizontal="left" indent="1"/>
      <protection hidden="1"/>
    </xf>
    <xf numFmtId="3" fontId="32" fillId="16" borderId="2" xfId="27" applyNumberFormat="1" applyFont="1" applyFill="1" applyBorder="1" applyProtection="1">
      <alignment/>
      <protection hidden="1"/>
    </xf>
    <xf numFmtId="3" fontId="32" fillId="16" borderId="39" xfId="27" applyNumberFormat="1" applyFont="1" applyFill="1" applyBorder="1" applyProtection="1">
      <alignment/>
      <protection hidden="1"/>
    </xf>
    <xf numFmtId="3" fontId="32" fillId="16" borderId="34" xfId="27" applyNumberFormat="1" applyFont="1" applyFill="1" applyBorder="1" applyProtection="1">
      <alignment/>
      <protection hidden="1"/>
    </xf>
    <xf numFmtId="3" fontId="32" fillId="16" borderId="1" xfId="27" applyNumberFormat="1" applyFont="1" applyFill="1" applyBorder="1" applyProtection="1">
      <alignment/>
      <protection hidden="1"/>
    </xf>
    <xf numFmtId="3" fontId="32" fillId="16" borderId="35" xfId="27" applyNumberFormat="1" applyFont="1" applyFill="1" applyBorder="1" applyProtection="1">
      <alignment/>
      <protection hidden="1"/>
    </xf>
    <xf numFmtId="3" fontId="32" fillId="16" borderId="36" xfId="27" applyNumberFormat="1" applyFont="1" applyFill="1" applyBorder="1" applyProtection="1">
      <alignment/>
      <protection hidden="1"/>
    </xf>
    <xf numFmtId="3" fontId="32" fillId="16" borderId="38" xfId="27" applyNumberFormat="1" applyFont="1" applyFill="1" applyBorder="1" applyProtection="1">
      <alignment/>
      <protection hidden="1"/>
    </xf>
    <xf numFmtId="3" fontId="33" fillId="0" borderId="34" xfId="22" applyNumberFormat="1" applyFont="1" applyFill="1" applyBorder="1" applyAlignment="1" applyProtection="1">
      <alignment horizontal="left"/>
      <protection hidden="1"/>
    </xf>
    <xf numFmtId="3" fontId="30" fillId="0" borderId="1" xfId="22" applyNumberFormat="1" applyFont="1" applyFill="1" applyBorder="1" applyAlignment="1" applyProtection="1">
      <alignment horizontal="right"/>
      <protection hidden="1"/>
    </xf>
    <xf numFmtId="3" fontId="30" fillId="0" borderId="35" xfId="22" applyNumberFormat="1" applyFont="1" applyFill="1" applyBorder="1" applyAlignment="1" applyProtection="1">
      <alignment horizontal="right"/>
      <protection hidden="1"/>
    </xf>
    <xf numFmtId="3" fontId="30" fillId="0" borderId="0" xfId="22" applyNumberFormat="1" applyFont="1" applyFill="1" applyBorder="1" applyProtection="1">
      <alignment/>
      <protection hidden="1"/>
    </xf>
    <xf numFmtId="3" fontId="35" fillId="5" borderId="36" xfId="22" applyNumberFormat="1" applyFont="1" applyFill="1" applyBorder="1" applyAlignment="1" applyProtection="1">
      <alignment horizontal="left"/>
      <protection hidden="1"/>
    </xf>
    <xf numFmtId="3" fontId="36" fillId="11" borderId="0" xfId="22" applyNumberFormat="1" applyFont="1" applyFill="1" applyBorder="1" applyAlignment="1" applyProtection="1">
      <alignment horizontal="center"/>
      <protection hidden="1"/>
    </xf>
    <xf numFmtId="3" fontId="36" fillId="11" borderId="37" xfId="22" applyNumberFormat="1" applyFont="1" applyFill="1" applyBorder="1" applyAlignment="1" applyProtection="1">
      <alignment horizontal="right"/>
      <protection hidden="1"/>
    </xf>
    <xf numFmtId="3" fontId="35" fillId="5" borderId="0" xfId="22" applyNumberFormat="1" applyFont="1" applyFill="1" applyBorder="1" applyAlignment="1" applyProtection="1">
      <alignment horizontal="left"/>
      <protection hidden="1"/>
    </xf>
    <xf numFmtId="3" fontId="35" fillId="5" borderId="0" xfId="22" applyNumberFormat="1" applyFont="1" applyFill="1" applyBorder="1" applyAlignment="1" applyProtection="1">
      <alignment horizontal="center"/>
      <protection hidden="1"/>
    </xf>
    <xf numFmtId="3" fontId="33" fillId="0" borderId="38" xfId="22" applyNumberFormat="1" applyFont="1" applyFill="1" applyBorder="1" applyAlignment="1" applyProtection="1">
      <alignment horizontal="left"/>
      <protection hidden="1"/>
    </xf>
    <xf numFmtId="3" fontId="30" fillId="0" borderId="2" xfId="22" applyNumberFormat="1" applyFont="1" applyFill="1" applyBorder="1" applyAlignment="1" applyProtection="1">
      <alignment horizontal="right"/>
      <protection hidden="1"/>
    </xf>
    <xf numFmtId="3" fontId="30" fillId="0" borderId="39" xfId="22" applyNumberFormat="1" applyFont="1" applyFill="1" applyBorder="1" applyAlignment="1" applyProtection="1">
      <alignment horizontal="right"/>
      <protection hidden="1"/>
    </xf>
    <xf numFmtId="3" fontId="33" fillId="0" borderId="36" xfId="22" applyNumberFormat="1" applyFont="1" applyFill="1" applyBorder="1" applyAlignment="1" applyProtection="1">
      <alignment horizontal="left" vertical="top"/>
      <protection hidden="1"/>
    </xf>
    <xf numFmtId="3" fontId="33" fillId="0" borderId="40" xfId="22" applyNumberFormat="1" applyFont="1" applyFill="1" applyBorder="1" applyAlignment="1" applyProtection="1" quotePrefix="1">
      <alignment horizontal="centerContinuous" vertical="top"/>
      <protection hidden="1"/>
    </xf>
    <xf numFmtId="3" fontId="33" fillId="0" borderId="36" xfId="22" applyNumberFormat="1" applyFont="1" applyFill="1" applyBorder="1" applyAlignment="1" applyProtection="1">
      <alignment horizontal="left"/>
      <protection hidden="1"/>
    </xf>
    <xf numFmtId="3" fontId="33" fillId="0" borderId="41" xfId="22" applyNumberFormat="1" applyFont="1" applyFill="1" applyBorder="1" applyAlignment="1" applyProtection="1">
      <alignment horizontal="center"/>
      <protection hidden="1"/>
    </xf>
    <xf numFmtId="0" fontId="30" fillId="0" borderId="38" xfId="27" applyFont="1" applyFill="1" applyBorder="1" applyAlignment="1" applyProtection="1">
      <alignment horizontal="left"/>
      <protection hidden="1"/>
    </xf>
    <xf numFmtId="3" fontId="33" fillId="0" borderId="40" xfId="22" applyNumberFormat="1" applyFont="1" applyFill="1" applyBorder="1" applyAlignment="1" applyProtection="1">
      <alignment horizontal="center"/>
      <protection hidden="1"/>
    </xf>
    <xf numFmtId="0" fontId="30" fillId="0" borderId="34" xfId="27" applyFont="1" applyFill="1" applyBorder="1" applyAlignment="1" applyProtection="1">
      <alignment horizontal="left"/>
      <protection hidden="1"/>
    </xf>
    <xf numFmtId="3" fontId="33" fillId="0" borderId="42" xfId="27" applyNumberFormat="1" applyFont="1" applyFill="1" applyBorder="1" applyProtection="1">
      <alignment/>
      <protection hidden="1"/>
    </xf>
    <xf numFmtId="0" fontId="33" fillId="0" borderId="36" xfId="27" applyFont="1" applyFill="1" applyBorder="1" applyAlignment="1" applyProtection="1">
      <alignment horizontal="left"/>
      <protection hidden="1"/>
    </xf>
    <xf numFmtId="3" fontId="33" fillId="0" borderId="41" xfId="27" applyNumberFormat="1" applyFont="1" applyFill="1" applyBorder="1" applyProtection="1">
      <alignment/>
      <protection hidden="1"/>
    </xf>
    <xf numFmtId="3" fontId="33" fillId="0" borderId="0" xfId="27" applyNumberFormat="1" applyFont="1" applyFill="1" applyBorder="1" applyProtection="1">
      <alignment/>
      <protection hidden="1"/>
    </xf>
    <xf numFmtId="0" fontId="33" fillId="0" borderId="0" xfId="27" applyFont="1" applyFill="1" applyBorder="1" applyProtection="1">
      <alignment/>
      <protection hidden="1"/>
    </xf>
    <xf numFmtId="0" fontId="30" fillId="0" borderId="0" xfId="27" applyFont="1" applyFill="1" applyBorder="1" applyAlignment="1" applyProtection="1">
      <alignment horizontal="left" indent="1"/>
      <protection hidden="1"/>
    </xf>
    <xf numFmtId="3" fontId="30" fillId="5" borderId="41" xfId="17" applyNumberFormat="1" applyFont="1" applyFill="1" applyBorder="1" applyAlignment="1" applyProtection="1">
      <alignment/>
      <protection hidden="1"/>
    </xf>
    <xf numFmtId="0" fontId="30" fillId="0" borderId="36" xfId="27" applyFont="1" applyFill="1" applyBorder="1" applyAlignment="1" applyProtection="1">
      <alignment horizontal="left"/>
      <protection hidden="1"/>
    </xf>
    <xf numFmtId="3" fontId="30" fillId="0" borderId="41" xfId="17" applyNumberFormat="1" applyFont="1" applyFill="1" applyBorder="1" applyAlignment="1" applyProtection="1">
      <alignment/>
      <protection hidden="1"/>
    </xf>
    <xf numFmtId="3" fontId="33" fillId="0" borderId="41" xfId="17" applyNumberFormat="1" applyFont="1" applyFill="1" applyBorder="1" applyAlignment="1" applyProtection="1">
      <alignment/>
      <protection hidden="1"/>
    </xf>
    <xf numFmtId="0" fontId="33" fillId="0" borderId="36" xfId="25" applyFont="1" applyFill="1" applyBorder="1" applyAlignment="1" applyProtection="1">
      <alignment horizontal="left"/>
      <protection hidden="1"/>
    </xf>
    <xf numFmtId="0" fontId="37" fillId="0" borderId="0" xfId="25" applyFont="1" applyFill="1" applyBorder="1" applyAlignment="1" applyProtection="1">
      <alignment horizontal="left" indent="1"/>
      <protection hidden="1"/>
    </xf>
    <xf numFmtId="3" fontId="37" fillId="0" borderId="41" xfId="17" applyNumberFormat="1" applyFont="1" applyFill="1" applyBorder="1" applyAlignment="1" applyProtection="1">
      <alignment/>
      <protection hidden="1"/>
    </xf>
    <xf numFmtId="3" fontId="37" fillId="0" borderId="0" xfId="27" applyNumberFormat="1" applyFont="1" applyFill="1" applyBorder="1" applyProtection="1">
      <alignment/>
      <protection hidden="1"/>
    </xf>
    <xf numFmtId="0" fontId="37" fillId="0" borderId="0" xfId="27" applyFont="1" applyFill="1" applyBorder="1" applyProtection="1">
      <alignment/>
      <protection hidden="1"/>
    </xf>
    <xf numFmtId="0" fontId="30" fillId="0" borderId="36" xfId="25" applyFont="1" applyFill="1" applyBorder="1" applyAlignment="1" applyProtection="1">
      <alignment horizontal="left"/>
      <protection hidden="1"/>
    </xf>
    <xf numFmtId="0" fontId="30" fillId="0" borderId="0" xfId="25" applyFont="1" applyFill="1" applyBorder="1" applyAlignment="1" applyProtection="1">
      <alignment horizontal="left" indent="1"/>
      <protection hidden="1"/>
    </xf>
    <xf numFmtId="3" fontId="33" fillId="4" borderId="41" xfId="17" applyNumberFormat="1" applyFont="1" applyFill="1" applyBorder="1" applyAlignment="1" applyProtection="1">
      <alignment/>
      <protection hidden="1"/>
    </xf>
    <xf numFmtId="0" fontId="30" fillId="0" borderId="38" xfId="25" applyFont="1" applyFill="1" applyBorder="1" applyAlignment="1" applyProtection="1">
      <alignment horizontal="left"/>
      <protection hidden="1"/>
    </xf>
    <xf numFmtId="3" fontId="30" fillId="0" borderId="40" xfId="17" applyNumberFormat="1" applyFont="1" applyFill="1" applyBorder="1" applyAlignment="1" applyProtection="1">
      <alignment/>
      <protection hidden="1"/>
    </xf>
    <xf numFmtId="0" fontId="33" fillId="10" borderId="36" xfId="26" applyFont="1" applyFill="1" applyBorder="1" applyAlignment="1" applyProtection="1">
      <alignment horizontal="left"/>
      <protection hidden="1"/>
    </xf>
    <xf numFmtId="3" fontId="38" fillId="10" borderId="41" xfId="17" applyNumberFormat="1" applyFont="1" applyFill="1" applyBorder="1" applyAlignment="1" applyProtection="1">
      <alignment/>
      <protection hidden="1"/>
    </xf>
    <xf numFmtId="3" fontId="30" fillId="10" borderId="41" xfId="17" applyNumberFormat="1" applyFont="1" applyFill="1" applyBorder="1" applyAlignment="1" applyProtection="1">
      <alignment/>
      <protection hidden="1"/>
    </xf>
    <xf numFmtId="3" fontId="30" fillId="10" borderId="41" xfId="27" applyNumberFormat="1" applyFont="1" applyFill="1" applyBorder="1" applyProtection="1">
      <alignment/>
      <protection hidden="1"/>
    </xf>
    <xf numFmtId="0" fontId="30" fillId="10" borderId="0" xfId="26" applyFont="1" applyFill="1" applyBorder="1" applyAlignment="1" applyProtection="1">
      <alignment horizontal="left" indent="1"/>
      <protection hidden="1"/>
    </xf>
    <xf numFmtId="0" fontId="30" fillId="8" borderId="0" xfId="26" applyFont="1" applyFill="1" applyBorder="1" applyAlignment="1" applyProtection="1">
      <alignment horizontal="left" indent="2"/>
      <protection hidden="1"/>
    </xf>
    <xf numFmtId="3" fontId="30" fillId="8" borderId="41" xfId="17" applyNumberFormat="1" applyFont="1" applyFill="1" applyBorder="1" applyAlignment="1" applyProtection="1">
      <alignment/>
      <protection hidden="1"/>
    </xf>
    <xf numFmtId="0" fontId="30" fillId="8" borderId="0" xfId="27" applyFont="1" applyFill="1" applyBorder="1" applyProtection="1">
      <alignment/>
      <protection hidden="1"/>
    </xf>
    <xf numFmtId="0" fontId="30" fillId="10" borderId="0" xfId="26" applyFont="1" applyFill="1" applyBorder="1" applyAlignment="1" applyProtection="1">
      <alignment horizontal="left" indent="2"/>
      <protection hidden="1"/>
    </xf>
    <xf numFmtId="0" fontId="33" fillId="10" borderId="2" xfId="26" applyFont="1" applyFill="1" applyBorder="1" applyAlignment="1" applyProtection="1">
      <alignment horizontal="left" indent="1"/>
      <protection hidden="1"/>
    </xf>
    <xf numFmtId="3" fontId="33" fillId="10" borderId="40" xfId="17" applyNumberFormat="1" applyFont="1" applyFill="1" applyBorder="1" applyAlignment="1" applyProtection="1">
      <alignment/>
      <protection hidden="1"/>
    </xf>
    <xf numFmtId="0" fontId="33" fillId="10" borderId="1" xfId="26" applyFont="1" applyFill="1" applyBorder="1" applyAlignment="1" applyProtection="1">
      <alignment horizontal="left" indent="1"/>
      <protection hidden="1"/>
    </xf>
    <xf numFmtId="3" fontId="30" fillId="8" borderId="42" xfId="17" applyNumberFormat="1" applyFont="1" applyFill="1" applyBorder="1" applyAlignment="1" applyProtection="1">
      <alignment/>
      <protection hidden="1"/>
    </xf>
    <xf numFmtId="3" fontId="38" fillId="10" borderId="42" xfId="17" applyNumberFormat="1" applyFont="1" applyFill="1" applyBorder="1" applyAlignment="1" applyProtection="1">
      <alignment/>
      <protection hidden="1"/>
    </xf>
    <xf numFmtId="0" fontId="39" fillId="0" borderId="0" xfId="27" applyFont="1" applyFill="1" applyBorder="1" applyProtection="1">
      <alignment/>
      <protection hidden="1"/>
    </xf>
    <xf numFmtId="0" fontId="39" fillId="10" borderId="2" xfId="26" applyFont="1" applyFill="1" applyBorder="1" applyAlignment="1" applyProtection="1">
      <alignment horizontal="left" indent="1"/>
      <protection hidden="1"/>
    </xf>
    <xf numFmtId="3" fontId="38" fillId="10" borderId="40" xfId="17" applyNumberFormat="1" applyFont="1" applyFill="1" applyBorder="1" applyAlignment="1" applyProtection="1">
      <alignment/>
      <protection hidden="1"/>
    </xf>
    <xf numFmtId="3" fontId="38" fillId="0" borderId="0" xfId="27" applyNumberFormat="1" applyFont="1" applyFill="1" applyBorder="1" applyProtection="1">
      <alignment/>
      <protection hidden="1"/>
    </xf>
    <xf numFmtId="0" fontId="38" fillId="0" borderId="0" xfId="27" applyFont="1" applyFill="1" applyBorder="1" applyProtection="1">
      <alignment/>
      <protection hidden="1"/>
    </xf>
    <xf numFmtId="3" fontId="40" fillId="10" borderId="34" xfId="22" applyNumberFormat="1" applyFont="1" applyFill="1" applyBorder="1" applyAlignment="1" applyProtection="1">
      <alignment horizontal="left"/>
      <protection hidden="1"/>
    </xf>
    <xf numFmtId="3" fontId="41" fillId="10" borderId="42" xfId="17" applyNumberFormat="1" applyFont="1" applyFill="1" applyBorder="1" applyAlignment="1" applyProtection="1">
      <alignment/>
      <protection hidden="1"/>
    </xf>
    <xf numFmtId="3" fontId="36" fillId="11" borderId="36" xfId="22" applyNumberFormat="1" applyFont="1" applyFill="1" applyBorder="1" applyAlignment="1" applyProtection="1">
      <alignment horizontal="left"/>
      <protection hidden="1"/>
    </xf>
    <xf numFmtId="3" fontId="33" fillId="0" borderId="40" xfId="22" applyNumberFormat="1" applyFont="1" applyFill="1" applyBorder="1" applyAlignment="1" applyProtection="1" quotePrefix="1">
      <alignment horizontal="centerContinuous"/>
      <protection hidden="1"/>
    </xf>
    <xf numFmtId="3" fontId="33" fillId="0" borderId="42" xfId="22" applyNumberFormat="1" applyFont="1" applyFill="1" applyBorder="1" applyAlignment="1" applyProtection="1" quotePrefix="1">
      <alignment horizontal="centerContinuous"/>
      <protection hidden="1"/>
    </xf>
    <xf numFmtId="0" fontId="30" fillId="0" borderId="38" xfId="26" applyFont="1" applyFill="1" applyBorder="1" applyAlignment="1" applyProtection="1">
      <alignment horizontal="left"/>
      <protection hidden="1"/>
    </xf>
    <xf numFmtId="0" fontId="30" fillId="0" borderId="34" xfId="26" applyFont="1" applyFill="1" applyBorder="1" applyAlignment="1" applyProtection="1">
      <alignment horizontal="left"/>
      <protection hidden="1"/>
    </xf>
    <xf numFmtId="3" fontId="30" fillId="0" borderId="42" xfId="17" applyNumberFormat="1" applyFont="1" applyFill="1" applyBorder="1" applyAlignment="1" applyProtection="1">
      <alignment/>
      <protection hidden="1"/>
    </xf>
    <xf numFmtId="0" fontId="42" fillId="0" borderId="0" xfId="26" applyFont="1" applyBorder="1" applyAlignment="1" applyProtection="1">
      <alignment horizontal="left" vertical="center"/>
      <protection hidden="1"/>
    </xf>
    <xf numFmtId="3" fontId="33" fillId="0" borderId="41" xfId="22" applyNumberFormat="1" applyFont="1" applyFill="1" applyBorder="1" applyProtection="1">
      <alignment/>
      <protection hidden="1"/>
    </xf>
    <xf numFmtId="49" fontId="43" fillId="0" borderId="0" xfId="26" applyNumberFormat="1" applyFont="1" applyBorder="1" applyAlignment="1" applyProtection="1">
      <alignment horizontal="left" vertical="center" indent="1"/>
      <protection hidden="1"/>
    </xf>
    <xf numFmtId="3" fontId="30" fillId="0" borderId="41" xfId="22" applyNumberFormat="1" applyFont="1" applyFill="1" applyBorder="1" applyProtection="1">
      <alignment/>
      <protection hidden="1"/>
    </xf>
    <xf numFmtId="49" fontId="43" fillId="0" borderId="0" xfId="26" applyNumberFormat="1" applyFont="1" applyBorder="1" applyAlignment="1" applyProtection="1">
      <alignment horizontal="left" vertical="center" indent="2"/>
      <protection hidden="1"/>
    </xf>
    <xf numFmtId="3" fontId="30" fillId="4" borderId="41" xfId="22" applyNumberFormat="1" applyFont="1" applyFill="1" applyBorder="1" applyProtection="1">
      <alignment/>
      <protection hidden="1"/>
    </xf>
    <xf numFmtId="49" fontId="44" fillId="0" borderId="0" xfId="26" applyNumberFormat="1" applyFont="1" applyBorder="1" applyAlignment="1" applyProtection="1">
      <alignment horizontal="left" vertical="center" indent="2"/>
      <protection hidden="1"/>
    </xf>
    <xf numFmtId="49" fontId="44" fillId="0" borderId="0" xfId="26" applyNumberFormat="1" applyFont="1" applyFill="1" applyBorder="1" applyAlignment="1" applyProtection="1">
      <alignment horizontal="left" vertical="center" indent="3"/>
      <protection hidden="1"/>
    </xf>
    <xf numFmtId="49" fontId="42" fillId="0" borderId="0" xfId="26" applyNumberFormat="1" applyFont="1" applyBorder="1" applyAlignment="1" applyProtection="1">
      <alignment horizontal="left" vertical="center"/>
      <protection hidden="1"/>
    </xf>
    <xf numFmtId="49" fontId="43" fillId="0" borderId="0" xfId="26" applyNumberFormat="1" applyFont="1" applyBorder="1" applyAlignment="1" applyProtection="1">
      <alignment horizontal="left" vertical="center" indent="3"/>
      <protection hidden="1"/>
    </xf>
    <xf numFmtId="3" fontId="30" fillId="5" borderId="41" xfId="22" applyNumberFormat="1" applyFont="1" applyFill="1" applyBorder="1" applyProtection="1">
      <alignment/>
      <protection hidden="1"/>
    </xf>
    <xf numFmtId="49" fontId="43" fillId="17" borderId="0" xfId="26" applyNumberFormat="1" applyFont="1" applyFill="1" applyBorder="1" applyAlignment="1" applyProtection="1">
      <alignment horizontal="left" vertical="center" indent="3"/>
      <protection hidden="1"/>
    </xf>
    <xf numFmtId="179" fontId="33" fillId="0" borderId="0" xfId="22" applyFont="1" applyFill="1" applyBorder="1" applyAlignment="1" applyProtection="1">
      <alignment horizontal="left" indent="1"/>
      <protection hidden="1"/>
    </xf>
    <xf numFmtId="0" fontId="33" fillId="0" borderId="0" xfId="26" applyFont="1" applyFill="1" applyBorder="1" applyAlignment="1" applyProtection="1">
      <alignment horizontal="left"/>
      <protection hidden="1"/>
    </xf>
    <xf numFmtId="0" fontId="38" fillId="0" borderId="0" xfId="26" applyFont="1" applyFill="1" applyBorder="1" applyAlignment="1" applyProtection="1">
      <alignment horizontal="left"/>
      <protection hidden="1"/>
    </xf>
    <xf numFmtId="0" fontId="30" fillId="0" borderId="0" xfId="26" applyFont="1" applyFill="1" applyBorder="1" applyAlignment="1" applyProtection="1">
      <alignment horizontal="left"/>
      <protection hidden="1"/>
    </xf>
    <xf numFmtId="0" fontId="30" fillId="0" borderId="0" xfId="26" applyFont="1" applyFill="1" applyBorder="1" applyAlignment="1" applyProtection="1">
      <alignment horizontal="left" indent="1"/>
      <protection hidden="1"/>
    </xf>
    <xf numFmtId="3" fontId="38" fillId="0" borderId="40" xfId="17" applyNumberFormat="1" applyFont="1" applyFill="1" applyBorder="1" applyAlignment="1" applyProtection="1">
      <alignment/>
      <protection hidden="1"/>
    </xf>
    <xf numFmtId="179" fontId="30" fillId="0" borderId="36" xfId="22" applyFont="1" applyFill="1" applyBorder="1" applyAlignment="1" applyProtection="1">
      <alignment horizontal="left"/>
      <protection hidden="1"/>
    </xf>
    <xf numFmtId="3" fontId="30" fillId="0" borderId="0" xfId="17" applyNumberFormat="1" applyFont="1" applyFill="1" applyBorder="1" applyAlignment="1" applyProtection="1">
      <alignment/>
      <protection hidden="1"/>
    </xf>
    <xf numFmtId="3" fontId="30" fillId="0" borderId="19" xfId="17" applyNumberFormat="1" applyFont="1" applyFill="1" applyBorder="1" applyAlignment="1" applyProtection="1">
      <alignment/>
      <protection hidden="1"/>
    </xf>
    <xf numFmtId="0" fontId="39" fillId="6" borderId="1" xfId="26" applyFont="1" applyFill="1" applyBorder="1" applyAlignment="1" applyProtection="1">
      <alignment horizontal="left"/>
      <protection hidden="1"/>
    </xf>
    <xf numFmtId="3" fontId="38" fillId="6" borderId="42" xfId="17" applyNumberFormat="1" applyFont="1" applyFill="1" applyBorder="1" applyAlignment="1" applyProtection="1">
      <alignment/>
      <protection hidden="1"/>
    </xf>
    <xf numFmtId="0" fontId="39" fillId="6" borderId="2" xfId="26" applyFont="1" applyFill="1" applyBorder="1" applyAlignment="1" applyProtection="1">
      <alignment horizontal="left"/>
      <protection hidden="1"/>
    </xf>
    <xf numFmtId="3" fontId="38" fillId="6" borderId="40" xfId="17" applyNumberFormat="1" applyFont="1" applyFill="1" applyBorder="1" applyAlignment="1" applyProtection="1">
      <alignment/>
      <protection hidden="1"/>
    </xf>
    <xf numFmtId="37" fontId="42" fillId="0" borderId="36" xfId="28" applyFont="1" applyFill="1" applyBorder="1" applyAlignment="1" applyProtection="1" quotePrefix="1">
      <alignment horizontal="left"/>
      <protection hidden="1"/>
    </xf>
    <xf numFmtId="3" fontId="33" fillId="5" borderId="41" xfId="17" applyNumberFormat="1" applyFont="1" applyFill="1" applyBorder="1" applyAlignment="1" applyProtection="1">
      <alignment/>
      <protection hidden="1"/>
    </xf>
    <xf numFmtId="37" fontId="30" fillId="0" borderId="36" xfId="28" applyFont="1" applyFill="1" applyBorder="1" applyAlignment="1" applyProtection="1">
      <alignment horizontal="left"/>
      <protection hidden="1"/>
    </xf>
    <xf numFmtId="37" fontId="45" fillId="0" borderId="0" xfId="28" applyFont="1" applyFill="1" applyBorder="1" applyAlignment="1" applyProtection="1" quotePrefix="1">
      <alignment horizontal="left" indent="1"/>
      <protection hidden="1"/>
    </xf>
    <xf numFmtId="37" fontId="45" fillId="0" borderId="0" xfId="28" applyFont="1" applyFill="1" applyBorder="1" applyAlignment="1" applyProtection="1">
      <alignment horizontal="left" indent="1"/>
      <protection hidden="1"/>
    </xf>
    <xf numFmtId="0" fontId="33" fillId="0" borderId="36" xfId="26" applyFont="1" applyFill="1" applyBorder="1" applyAlignment="1" applyProtection="1">
      <alignment horizontal="left"/>
      <protection hidden="1"/>
    </xf>
    <xf numFmtId="0" fontId="38" fillId="0" borderId="36" xfId="26" applyFont="1" applyFill="1" applyBorder="1" applyAlignment="1" applyProtection="1">
      <alignment horizontal="left"/>
      <protection hidden="1"/>
    </xf>
    <xf numFmtId="0" fontId="30" fillId="0" borderId="36" xfId="26" applyFont="1" applyFill="1" applyBorder="1" applyAlignment="1" applyProtection="1">
      <alignment horizontal="left"/>
      <protection hidden="1"/>
    </xf>
    <xf numFmtId="0" fontId="30" fillId="0" borderId="0" xfId="27" applyFont="1" applyFill="1" applyBorder="1" applyAlignment="1" applyProtection="1">
      <alignment horizontal="left"/>
      <protection hidden="1"/>
    </xf>
    <xf numFmtId="3" fontId="33" fillId="0" borderId="43" xfId="22" applyNumberFormat="1" applyFont="1" applyFill="1" applyBorder="1" applyAlignment="1" applyProtection="1" quotePrefix="1">
      <alignment horizontal="centerContinuous"/>
      <protection hidden="1"/>
    </xf>
    <xf numFmtId="0" fontId="30" fillId="0" borderId="34" xfId="26" applyFont="1" applyFill="1" applyBorder="1" applyAlignment="1" applyProtection="1">
      <alignment horizontal="left" indent="1"/>
      <protection hidden="1"/>
    </xf>
    <xf numFmtId="3" fontId="0" fillId="0" borderId="0" xfId="23" applyNumberFormat="1" applyProtection="1">
      <alignment/>
      <protection hidden="1"/>
    </xf>
    <xf numFmtId="0" fontId="0" fillId="0" borderId="0" xfId="23" applyProtection="1">
      <alignment/>
      <protection hidden="1"/>
    </xf>
    <xf numFmtId="0" fontId="30" fillId="0" borderId="36" xfId="26" applyFont="1" applyFill="1" applyBorder="1" applyAlignment="1" applyProtection="1">
      <alignment horizontal="left" indent="1"/>
      <protection hidden="1"/>
    </xf>
    <xf numFmtId="0" fontId="33" fillId="0" borderId="38" xfId="25" applyFont="1" applyFill="1" applyBorder="1" applyAlignment="1" applyProtection="1">
      <alignment horizontal="left"/>
      <protection hidden="1"/>
    </xf>
    <xf numFmtId="3" fontId="33" fillId="0" borderId="40" xfId="17" applyNumberFormat="1" applyFont="1" applyFill="1" applyBorder="1" applyAlignment="1" applyProtection="1">
      <alignment/>
      <protection hidden="1"/>
    </xf>
    <xf numFmtId="0" fontId="38" fillId="0" borderId="36" xfId="26" applyFont="1" applyFill="1" applyBorder="1" applyAlignment="1" applyProtection="1">
      <alignment horizontal="left" indent="1"/>
      <protection hidden="1"/>
    </xf>
    <xf numFmtId="3" fontId="38" fillId="0" borderId="41" xfId="17" applyNumberFormat="1" applyFont="1" applyFill="1" applyBorder="1" applyAlignment="1" applyProtection="1">
      <alignment/>
      <protection hidden="1"/>
    </xf>
    <xf numFmtId="3" fontId="27" fillId="0" borderId="0" xfId="23" applyNumberFormat="1" applyFont="1" applyProtection="1">
      <alignment/>
      <protection hidden="1"/>
    </xf>
    <xf numFmtId="0" fontId="27" fillId="0" borderId="0" xfId="23" applyFont="1" applyProtection="1">
      <alignment/>
      <protection hidden="1"/>
    </xf>
    <xf numFmtId="0" fontId="30" fillId="0" borderId="38" xfId="26" applyFont="1" applyFill="1" applyBorder="1" applyAlignment="1" applyProtection="1">
      <alignment horizontal="left" indent="1"/>
      <protection hidden="1"/>
    </xf>
    <xf numFmtId="0" fontId="33" fillId="0" borderId="43" xfId="27" applyFont="1" applyFill="1" applyBorder="1" applyAlignment="1" applyProtection="1">
      <alignment horizontal="left"/>
      <protection hidden="1"/>
    </xf>
    <xf numFmtId="3" fontId="33" fillId="0" borderId="43" xfId="22" applyNumberFormat="1" applyFont="1" applyFill="1" applyBorder="1" applyAlignment="1" applyProtection="1" quotePrefix="1">
      <alignment horizontal="centerContinuous" vertical="top"/>
      <protection hidden="1"/>
    </xf>
    <xf numFmtId="3" fontId="30" fillId="0" borderId="34" xfId="17" applyNumberFormat="1" applyFont="1" applyFill="1" applyBorder="1" applyAlignment="1" applyProtection="1">
      <alignment/>
      <protection hidden="1"/>
    </xf>
    <xf numFmtId="3" fontId="30" fillId="0" borderId="1" xfId="17" applyNumberFormat="1" applyFont="1" applyFill="1" applyBorder="1" applyAlignment="1" applyProtection="1">
      <alignment/>
      <protection hidden="1"/>
    </xf>
    <xf numFmtId="3" fontId="30" fillId="0" borderId="1" xfId="27" applyNumberFormat="1" applyFont="1" applyFill="1" applyBorder="1" applyProtection="1">
      <alignment/>
      <protection hidden="1"/>
    </xf>
    <xf numFmtId="3" fontId="30" fillId="0" borderId="35" xfId="17" applyNumberFormat="1" applyFont="1" applyFill="1" applyBorder="1" applyAlignment="1" applyProtection="1">
      <alignment/>
      <protection hidden="1"/>
    </xf>
    <xf numFmtId="178" fontId="30" fillId="5" borderId="0" xfId="17" applyNumberFormat="1" applyFont="1" applyFill="1" applyBorder="1" applyAlignment="1" applyProtection="1">
      <alignment/>
      <protection hidden="1"/>
    </xf>
    <xf numFmtId="3" fontId="30" fillId="5" borderId="0" xfId="17" applyNumberFormat="1" applyFont="1" applyFill="1" applyBorder="1" applyAlignment="1" applyProtection="1">
      <alignment/>
      <protection hidden="1"/>
    </xf>
    <xf numFmtId="0" fontId="30" fillId="5" borderId="0" xfId="27" applyFont="1" applyFill="1" applyBorder="1" applyAlignment="1" applyProtection="1">
      <alignment horizontal="left"/>
      <protection hidden="1"/>
    </xf>
    <xf numFmtId="3" fontId="30" fillId="5" borderId="2" xfId="17" applyNumberFormat="1" applyFont="1" applyFill="1" applyBorder="1" applyAlignment="1" applyProtection="1">
      <alignment/>
      <protection hidden="1"/>
    </xf>
    <xf numFmtId="3" fontId="33" fillId="0" borderId="43" xfId="17" applyNumberFormat="1" applyFont="1" applyFill="1" applyBorder="1" applyAlignment="1" applyProtection="1">
      <alignment/>
      <protection hidden="1"/>
    </xf>
    <xf numFmtId="3" fontId="33" fillId="0" borderId="0" xfId="17" applyNumberFormat="1" applyFont="1" applyFill="1" applyBorder="1" applyAlignment="1" applyProtection="1">
      <alignment/>
      <protection hidden="1"/>
    </xf>
    <xf numFmtId="0" fontId="30" fillId="0" borderId="0" xfId="27" applyFont="1" applyFill="1" applyAlignment="1" applyProtection="1">
      <alignment horizontal="left"/>
      <protection hidden="1"/>
    </xf>
    <xf numFmtId="3" fontId="30" fillId="0" borderId="0" xfId="27" applyNumberFormat="1" applyFont="1" applyFill="1" applyProtection="1">
      <alignment/>
      <protection hidden="1"/>
    </xf>
    <xf numFmtId="41" fontId="19" fillId="2" borderId="20" xfId="0" applyNumberFormat="1" applyFont="1" applyFill="1" applyBorder="1" applyAlignment="1" applyProtection="1">
      <alignment/>
      <protection hidden="1"/>
    </xf>
    <xf numFmtId="41" fontId="19" fillId="2" borderId="19" xfId="0" applyNumberFormat="1" applyFont="1" applyFill="1" applyBorder="1" applyAlignment="1" applyProtection="1">
      <alignment/>
      <protection hidden="1"/>
    </xf>
    <xf numFmtId="41" fontId="1" fillId="2" borderId="31" xfId="0" applyNumberFormat="1" applyFont="1" applyFill="1" applyBorder="1" applyAlignment="1" applyProtection="1">
      <alignment horizontal="right"/>
      <protection hidden="1"/>
    </xf>
    <xf numFmtId="0" fontId="0" fillId="0" borderId="0" xfId="0" applyBorder="1" applyAlignment="1" applyProtection="1">
      <alignment/>
      <protection locked="0"/>
    </xf>
    <xf numFmtId="41" fontId="80" fillId="18" borderId="6" xfId="0" applyNumberFormat="1" applyFont="1" applyFill="1" applyBorder="1" applyAlignment="1" applyProtection="1">
      <alignment horizontal="right"/>
      <protection hidden="1"/>
    </xf>
    <xf numFmtId="41" fontId="80" fillId="18" borderId="0" xfId="0" applyNumberFormat="1" applyFont="1" applyFill="1" applyBorder="1" applyAlignment="1" applyProtection="1">
      <alignment horizontal="right"/>
      <protection hidden="1"/>
    </xf>
    <xf numFmtId="41" fontId="80" fillId="18" borderId="6" xfId="0" applyNumberFormat="1" applyFont="1" applyFill="1" applyBorder="1" applyAlignment="1" applyProtection="1">
      <alignment/>
      <protection hidden="1"/>
    </xf>
    <xf numFmtId="41" fontId="80" fillId="18" borderId="0" xfId="0" applyNumberFormat="1" applyFont="1" applyFill="1" applyBorder="1" applyAlignment="1" applyProtection="1">
      <alignment/>
      <protection hidden="1"/>
    </xf>
    <xf numFmtId="41" fontId="1" fillId="0" borderId="16" xfId="24" applyNumberFormat="1" applyFont="1" applyFill="1" applyBorder="1" applyAlignment="1" applyProtection="1">
      <alignment horizontal="right" vertical="top"/>
      <protection hidden="1"/>
    </xf>
    <xf numFmtId="41" fontId="1" fillId="0" borderId="18" xfId="24" applyNumberFormat="1" applyFont="1" applyFill="1" applyBorder="1" applyAlignment="1" applyProtection="1">
      <alignment vertical="top"/>
      <protection hidden="1"/>
    </xf>
    <xf numFmtId="41" fontId="19" fillId="0" borderId="16" xfId="0" applyNumberFormat="1" applyFont="1" applyFill="1" applyBorder="1" applyAlignment="1" applyProtection="1">
      <alignment/>
      <protection locked="0"/>
    </xf>
    <xf numFmtId="41" fontId="2" fillId="0" borderId="0" xfId="0" applyNumberFormat="1" applyFont="1" applyFill="1" applyBorder="1" applyAlignment="1" applyProtection="1">
      <alignment/>
      <protection hidden="1"/>
    </xf>
    <xf numFmtId="41" fontId="20" fillId="0" borderId="0" xfId="0" applyNumberFormat="1" applyFont="1" applyFill="1" applyBorder="1" applyAlignment="1" applyProtection="1">
      <alignment/>
      <protection hidden="1"/>
    </xf>
    <xf numFmtId="41" fontId="80" fillId="0" borderId="0" xfId="0" applyNumberFormat="1" applyFont="1" applyFill="1" applyBorder="1" applyAlignment="1" applyProtection="1">
      <alignment horizontal="right"/>
      <protection hidden="1"/>
    </xf>
    <xf numFmtId="41" fontId="80" fillId="0" borderId="0" xfId="0" applyNumberFormat="1" applyFont="1" applyFill="1" applyBorder="1" applyAlignment="1" applyProtection="1">
      <alignment/>
      <protection hidden="1"/>
    </xf>
    <xf numFmtId="41" fontId="22" fillId="0" borderId="0" xfId="0" applyNumberFormat="1" applyFont="1" applyFill="1" applyBorder="1" applyAlignment="1" applyProtection="1">
      <alignment/>
      <protection locked="0"/>
    </xf>
    <xf numFmtId="0" fontId="53" fillId="0" borderId="0" xfId="0" applyFont="1" applyFill="1" applyBorder="1" applyAlignment="1" applyProtection="1">
      <alignment/>
      <protection locked="0"/>
    </xf>
    <xf numFmtId="41" fontId="21" fillId="0" borderId="18" xfId="0" applyNumberFormat="1" applyFont="1" applyFill="1" applyBorder="1" applyAlignment="1" applyProtection="1">
      <alignment horizontal="right"/>
      <protection hidden="1"/>
    </xf>
    <xf numFmtId="41" fontId="19" fillId="0" borderId="0" xfId="0" applyNumberFormat="1" applyFont="1" applyFill="1" applyBorder="1" applyAlignment="1" applyProtection="1">
      <alignment/>
      <protection hidden="1"/>
    </xf>
    <xf numFmtId="41" fontId="17" fillId="0" borderId="16" xfId="0" applyNumberFormat="1" applyFont="1" applyFill="1" applyBorder="1" applyAlignment="1" applyProtection="1">
      <alignment/>
      <protection hidden="1"/>
    </xf>
    <xf numFmtId="41" fontId="22" fillId="0" borderId="0" xfId="0" applyNumberFormat="1" applyFont="1" applyFill="1" applyBorder="1" applyAlignment="1" applyProtection="1">
      <alignment/>
      <protection hidden="1"/>
    </xf>
    <xf numFmtId="41" fontId="23" fillId="0" borderId="0" xfId="0" applyNumberFormat="1" applyFont="1" applyFill="1" applyBorder="1" applyAlignment="1" applyProtection="1">
      <alignment/>
      <protection hidden="1"/>
    </xf>
    <xf numFmtId="41" fontId="24" fillId="0" borderId="19" xfId="0" applyNumberFormat="1" applyFont="1" applyFill="1" applyBorder="1" applyAlignment="1" applyProtection="1">
      <alignment/>
      <protection hidden="1"/>
    </xf>
    <xf numFmtId="41" fontId="17" fillId="0" borderId="0" xfId="0" applyNumberFormat="1" applyFont="1" applyFill="1" applyBorder="1" applyAlignment="1" applyProtection="1">
      <alignment/>
      <protection hidden="1"/>
    </xf>
    <xf numFmtId="41" fontId="20" fillId="0" borderId="22" xfId="0" applyNumberFormat="1" applyFont="1" applyFill="1" applyBorder="1" applyAlignment="1" applyProtection="1">
      <alignment/>
      <protection hidden="1"/>
    </xf>
    <xf numFmtId="41" fontId="21" fillId="0" borderId="18" xfId="0" applyNumberFormat="1" applyFont="1" applyFill="1" applyBorder="1" applyAlignment="1" applyProtection="1">
      <alignment/>
      <protection hidden="1"/>
    </xf>
    <xf numFmtId="41" fontId="21" fillId="0" borderId="16" xfId="0" applyNumberFormat="1" applyFont="1" applyFill="1" applyBorder="1" applyAlignment="1" applyProtection="1">
      <alignment/>
      <protection hidden="1"/>
    </xf>
    <xf numFmtId="41" fontId="21" fillId="0" borderId="16" xfId="0" applyNumberFormat="1" applyFont="1" applyFill="1" applyBorder="1" applyAlignment="1" applyProtection="1">
      <alignment/>
      <protection locked="0"/>
    </xf>
    <xf numFmtId="41" fontId="21" fillId="0" borderId="18" xfId="0" applyNumberFormat="1" applyFont="1" applyFill="1" applyBorder="1" applyAlignment="1" applyProtection="1">
      <alignment/>
      <protection locked="0"/>
    </xf>
    <xf numFmtId="41" fontId="20" fillId="0" borderId="16" xfId="0" applyNumberFormat="1" applyFont="1" applyFill="1" applyBorder="1" applyAlignment="1" applyProtection="1">
      <alignment/>
      <protection hidden="1"/>
    </xf>
    <xf numFmtId="41" fontId="17" fillId="0" borderId="0" xfId="0" applyNumberFormat="1" applyFont="1" applyFill="1" applyBorder="1" applyAlignment="1" applyProtection="1">
      <alignment/>
      <protection locked="0"/>
    </xf>
    <xf numFmtId="41" fontId="20" fillId="0" borderId="19" xfId="0" applyNumberFormat="1" applyFont="1" applyFill="1" applyBorder="1" applyAlignment="1" applyProtection="1">
      <alignment/>
      <protection hidden="1"/>
    </xf>
    <xf numFmtId="41" fontId="21" fillId="0" borderId="2" xfId="0" applyNumberFormat="1" applyFont="1" applyFill="1" applyBorder="1" applyAlignment="1" applyProtection="1">
      <alignment/>
      <protection hidden="1"/>
    </xf>
    <xf numFmtId="41" fontId="19" fillId="0" borderId="19" xfId="0" applyNumberFormat="1" applyFont="1" applyFill="1" applyBorder="1" applyAlignment="1" applyProtection="1">
      <alignment/>
      <protection hidden="1"/>
    </xf>
    <xf numFmtId="41" fontId="20" fillId="0" borderId="2" xfId="0" applyNumberFormat="1" applyFont="1" applyFill="1" applyBorder="1" applyAlignment="1" applyProtection="1">
      <alignment/>
      <protection hidden="1"/>
    </xf>
    <xf numFmtId="41" fontId="23" fillId="0" borderId="0" xfId="0" applyNumberFormat="1" applyFont="1" applyFill="1" applyBorder="1" applyAlignment="1" applyProtection="1">
      <alignment/>
      <protection locked="0"/>
    </xf>
    <xf numFmtId="41" fontId="19" fillId="0" borderId="19" xfId="0" applyNumberFormat="1" applyFont="1" applyFill="1" applyBorder="1" applyAlignment="1" applyProtection="1">
      <alignment/>
      <protection hidden="1"/>
    </xf>
    <xf numFmtId="41" fontId="21" fillId="0" borderId="2" xfId="0" applyNumberFormat="1" applyFont="1" applyFill="1" applyBorder="1" applyAlignment="1" applyProtection="1">
      <alignment/>
      <protection locked="0"/>
    </xf>
    <xf numFmtId="41" fontId="1" fillId="0" borderId="0" xfId="0" applyNumberFormat="1" applyFont="1" applyFill="1" applyBorder="1" applyAlignment="1" applyProtection="1">
      <alignment/>
      <protection hidden="1"/>
    </xf>
    <xf numFmtId="41" fontId="0" fillId="0" borderId="0" xfId="0" applyNumberFormat="1" applyFill="1" applyBorder="1" applyAlignment="1" applyProtection="1">
      <alignment horizontal="right"/>
      <protection hidden="1"/>
    </xf>
    <xf numFmtId="41" fontId="25" fillId="0" borderId="0" xfId="23" applyNumberFormat="1" applyFont="1" applyFill="1" applyBorder="1" applyAlignment="1" applyProtection="1">
      <alignment horizontal="right"/>
      <protection hidden="1"/>
    </xf>
    <xf numFmtId="41" fontId="1" fillId="0" borderId="13" xfId="0" applyNumberFormat="1" applyFont="1" applyFill="1" applyBorder="1" applyAlignment="1" applyProtection="1">
      <alignment horizontal="right"/>
      <protection hidden="1"/>
    </xf>
    <xf numFmtId="41" fontId="48" fillId="0" borderId="19" xfId="0" applyNumberFormat="1" applyFont="1" applyFill="1" applyBorder="1" applyAlignment="1" applyProtection="1">
      <alignment horizontal="right"/>
      <protection hidden="1"/>
    </xf>
    <xf numFmtId="41" fontId="0" fillId="0" borderId="8" xfId="0" applyNumberFormat="1" applyFill="1" applyBorder="1" applyAlignment="1">
      <alignment/>
    </xf>
    <xf numFmtId="41" fontId="0" fillId="0" borderId="13" xfId="0" applyNumberFormat="1" applyFill="1" applyBorder="1" applyAlignment="1">
      <alignment/>
    </xf>
    <xf numFmtId="41" fontId="1" fillId="0" borderId="44" xfId="24" applyNumberFormat="1" applyFont="1" applyFill="1" applyBorder="1" applyAlignment="1" applyProtection="1">
      <alignment horizontal="centerContinuous" vertical="top"/>
      <protection hidden="1"/>
    </xf>
    <xf numFmtId="41" fontId="19" fillId="0" borderId="0" xfId="0" applyNumberFormat="1" applyFont="1" applyFill="1" applyAlignment="1" applyProtection="1">
      <alignment/>
      <protection hidden="1"/>
    </xf>
    <xf numFmtId="41" fontId="17" fillId="0" borderId="0" xfId="0" applyNumberFormat="1" applyFont="1" applyFill="1" applyAlignment="1" applyProtection="1">
      <alignment/>
      <protection hidden="1"/>
    </xf>
    <xf numFmtId="41" fontId="20" fillId="0" borderId="0" xfId="0" applyNumberFormat="1" applyFont="1" applyFill="1" applyAlignment="1" applyProtection="1">
      <alignment/>
      <protection locked="0"/>
    </xf>
    <xf numFmtId="41" fontId="17" fillId="0" borderId="0" xfId="0" applyNumberFormat="1" applyFont="1" applyFill="1" applyAlignment="1" applyProtection="1">
      <alignment/>
      <protection locked="0"/>
    </xf>
    <xf numFmtId="41" fontId="3" fillId="0" borderId="32" xfId="0" applyNumberFormat="1" applyFont="1" applyFill="1" applyBorder="1" applyAlignment="1" applyProtection="1">
      <alignment/>
      <protection hidden="1"/>
    </xf>
    <xf numFmtId="41" fontId="21" fillId="0" borderId="0" xfId="0" applyNumberFormat="1" applyFont="1" applyFill="1" applyAlignment="1" applyProtection="1">
      <alignment/>
      <protection hidden="1"/>
    </xf>
    <xf numFmtId="41" fontId="22" fillId="0" borderId="0" xfId="0" applyNumberFormat="1" applyFont="1" applyFill="1" applyAlignment="1" applyProtection="1">
      <alignment/>
      <protection locked="0"/>
    </xf>
    <xf numFmtId="41" fontId="22" fillId="0" borderId="0" xfId="0" applyNumberFormat="1" applyFont="1" applyFill="1" applyAlignment="1" applyProtection="1">
      <alignment/>
      <protection hidden="1"/>
    </xf>
    <xf numFmtId="41" fontId="23" fillId="0" borderId="0" xfId="0" applyNumberFormat="1" applyFont="1" applyFill="1" applyAlignment="1" applyProtection="1">
      <alignment/>
      <protection locked="0"/>
    </xf>
    <xf numFmtId="41" fontId="21" fillId="0" borderId="0" xfId="0" applyNumberFormat="1" applyFont="1" applyFill="1" applyAlignment="1" applyProtection="1">
      <alignment/>
      <protection locked="0"/>
    </xf>
    <xf numFmtId="41" fontId="4" fillId="0" borderId="32" xfId="0" applyNumberFormat="1" applyFont="1" applyFill="1" applyBorder="1" applyAlignment="1" applyProtection="1">
      <alignment/>
      <protection hidden="1"/>
    </xf>
    <xf numFmtId="41" fontId="20" fillId="0" borderId="0" xfId="0" applyNumberFormat="1" applyFont="1" applyFill="1" applyAlignment="1" applyProtection="1">
      <alignment/>
      <protection hidden="1"/>
    </xf>
    <xf numFmtId="41" fontId="0" fillId="0" borderId="0" xfId="0" applyNumberFormat="1" applyFill="1" applyAlignment="1" applyProtection="1">
      <alignment horizontal="right"/>
      <protection hidden="1"/>
    </xf>
    <xf numFmtId="41" fontId="1" fillId="0" borderId="32" xfId="0" applyNumberFormat="1" applyFont="1" applyFill="1" applyBorder="1" applyAlignment="1" applyProtection="1">
      <alignment horizontal="right"/>
      <protection hidden="1"/>
    </xf>
    <xf numFmtId="0" fontId="81" fillId="0" borderId="0" xfId="0" applyFont="1" applyAlignment="1">
      <alignment/>
    </xf>
    <xf numFmtId="0" fontId="82" fillId="8" borderId="0" xfId="0" applyFont="1" applyFill="1" applyAlignment="1">
      <alignment/>
    </xf>
    <xf numFmtId="0" fontId="83" fillId="8" borderId="0" xfId="21" applyFont="1" applyFill="1" applyAlignment="1">
      <alignment/>
    </xf>
    <xf numFmtId="41" fontId="1" fillId="0" borderId="1" xfId="0" applyNumberFormat="1" applyFont="1" applyFill="1" applyBorder="1" applyAlignment="1" applyProtection="1">
      <alignment horizontal="center"/>
      <protection hidden="1"/>
    </xf>
    <xf numFmtId="41" fontId="1" fillId="2" borderId="29" xfId="0" applyNumberFormat="1" applyFont="1" applyFill="1" applyBorder="1" applyAlignment="1" applyProtection="1">
      <alignment horizontal="center"/>
      <protection hidden="1"/>
    </xf>
    <xf numFmtId="41" fontId="1" fillId="2" borderId="16" xfId="0" applyNumberFormat="1" applyFont="1" applyFill="1" applyBorder="1" applyAlignment="1" applyProtection="1">
      <alignment horizontal="center"/>
      <protection hidden="1"/>
    </xf>
    <xf numFmtId="41" fontId="1" fillId="2" borderId="31" xfId="0" applyNumberFormat="1" applyFont="1" applyFill="1" applyBorder="1" applyAlignment="1" applyProtection="1">
      <alignment horizontal="center" wrapText="1"/>
      <protection hidden="1"/>
    </xf>
    <xf numFmtId="0" fontId="0" fillId="0" borderId="27" xfId="0" applyBorder="1" applyAlignment="1" applyProtection="1">
      <alignment horizontal="center" wrapText="1"/>
      <protection hidden="1"/>
    </xf>
    <xf numFmtId="41" fontId="1" fillId="17" borderId="0" xfId="0" applyNumberFormat="1" applyFont="1" applyFill="1" applyBorder="1" applyAlignment="1" applyProtection="1">
      <alignment horizontal="center" wrapText="1"/>
      <protection hidden="1"/>
    </xf>
    <xf numFmtId="0" fontId="0" fillId="17" borderId="18" xfId="0" applyFill="1" applyBorder="1" applyAlignment="1" applyProtection="1">
      <alignment horizontal="center" wrapText="1"/>
      <protection hidden="1"/>
    </xf>
    <xf numFmtId="41" fontId="1" fillId="2" borderId="0" xfId="0" applyNumberFormat="1" applyFont="1" applyFill="1" applyBorder="1" applyAlignment="1" applyProtection="1">
      <alignment horizontal="center" wrapText="1"/>
      <protection hidden="1"/>
    </xf>
    <xf numFmtId="0" fontId="0" fillId="0" borderId="18" xfId="0" applyBorder="1" applyAlignment="1" applyProtection="1">
      <alignment horizontal="center" wrapText="1"/>
      <protection hidden="1"/>
    </xf>
    <xf numFmtId="0" fontId="1" fillId="0" borderId="1" xfId="0" applyFont="1" applyBorder="1" applyAlignment="1" applyProtection="1">
      <alignment horizontal="center"/>
      <protection hidden="1"/>
    </xf>
  </cellXfs>
  <cellStyles count="16">
    <cellStyle name="Normal" xfId="0"/>
    <cellStyle name="Comma" xfId="15"/>
    <cellStyle name="Comma [0]" xfId="16"/>
    <cellStyle name="Comma_Public Entity 2006 Template" xfId="17"/>
    <cellStyle name="Currency" xfId="18"/>
    <cellStyle name="Currency [0]" xfId="19"/>
    <cellStyle name="Followed Hyperlink" xfId="20"/>
    <cellStyle name="Hyperlink" xfId="21"/>
    <cellStyle name="Normal_Budget 199899 master table" xfId="22"/>
    <cellStyle name="Normal_Entity template for consolidation" xfId="23"/>
    <cellStyle name="Normal_Link to db" xfId="24"/>
    <cellStyle name="Normal_Master Datafile for BR 2005" xfId="25"/>
    <cellStyle name="Normal_Provfincial Datafile for BR 2005" xfId="26"/>
    <cellStyle name="Normal_Public Entity 2006 Template" xfId="27"/>
    <cellStyle name="Normal_TABLE9" xfId="28"/>
    <cellStyle name="Percent" xfId="29"/>
  </cellStyles>
  <dxfs count="3">
    <dxf>
      <font>
        <b/>
        <i val="0"/>
        <color rgb="FF0000FF"/>
      </font>
      <fill>
        <patternFill>
          <bgColor rgb="FF00FF00"/>
        </patternFill>
      </fill>
      <border/>
    </dxf>
    <dxf>
      <font>
        <b/>
        <i val="0"/>
        <color rgb="FFFF0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FS\Gen\History\ECON\DOA_OAG\ARC%20GRA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FS\Gen\History\ECON\DOA\ENE2006%2010004%20AR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dex"/>
      <sheetName val="letter-Auditor"/>
      <sheetName val="letter-Ao"/>
      <sheetName val="Guide"/>
      <sheetName val="TB"/>
      <sheetName val="Group TB"/>
      <sheetName val="Per"/>
      <sheetName val="Pos"/>
      <sheetName val="CE"/>
      <sheetName val="CF"/>
      <sheetName val="Acc Policies"/>
      <sheetName val="notes"/>
      <sheetName val="1A"/>
      <sheetName val="1B"/>
      <sheetName val="2A"/>
      <sheetName val="2B"/>
      <sheetName val="3"/>
      <sheetName val="4"/>
      <sheetName val="5"/>
      <sheetName val="6"/>
      <sheetName val="7"/>
      <sheetName val="8"/>
      <sheetName val="9A"/>
      <sheetName val="9B"/>
      <sheetName val="10"/>
      <sheetName val="Inter entities "/>
      <sheetName val="exceptions"/>
      <sheetName val="data"/>
    </sheetNames>
    <sheetDataSet>
      <sheetData sheetId="7">
        <row r="9">
          <cell r="J9">
            <v>0</v>
          </cell>
        </row>
        <row r="10">
          <cell r="J10">
            <v>457186</v>
          </cell>
        </row>
        <row r="11">
          <cell r="J11">
            <v>0</v>
          </cell>
        </row>
        <row r="12">
          <cell r="J12">
            <v>0</v>
          </cell>
        </row>
        <row r="13">
          <cell r="J13">
            <v>0</v>
          </cell>
        </row>
        <row r="14">
          <cell r="J14">
            <v>505</v>
          </cell>
        </row>
        <row r="15">
          <cell r="J15">
            <v>0</v>
          </cell>
        </row>
        <row r="16">
          <cell r="J16">
            <v>0</v>
          </cell>
        </row>
        <row r="17">
          <cell r="J17">
            <v>213721</v>
          </cell>
        </row>
        <row r="23">
          <cell r="J23">
            <v>0</v>
          </cell>
        </row>
        <row r="24">
          <cell r="J24">
            <v>0</v>
          </cell>
        </row>
        <row r="25">
          <cell r="J25">
            <v>0</v>
          </cell>
        </row>
        <row r="26">
          <cell r="J26">
            <v>0</v>
          </cell>
        </row>
        <row r="28">
          <cell r="J28">
            <v>0</v>
          </cell>
        </row>
        <row r="29">
          <cell r="J29">
            <v>0</v>
          </cell>
        </row>
        <row r="32">
          <cell r="J32">
            <v>0</v>
          </cell>
        </row>
        <row r="33">
          <cell r="J33">
            <v>-99</v>
          </cell>
        </row>
        <row r="38">
          <cell r="J38">
            <v>0</v>
          </cell>
        </row>
        <row r="39">
          <cell r="J39">
            <v>0</v>
          </cell>
        </row>
        <row r="41">
          <cell r="J41">
            <v>0</v>
          </cell>
        </row>
        <row r="48">
          <cell r="J48">
            <v>0</v>
          </cell>
        </row>
      </sheetData>
      <sheetData sheetId="10">
        <row r="15">
          <cell r="J15">
            <v>0</v>
          </cell>
        </row>
        <row r="16">
          <cell r="J16">
            <v>0</v>
          </cell>
        </row>
        <row r="17">
          <cell r="J17">
            <v>0</v>
          </cell>
        </row>
        <row r="18">
          <cell r="J18">
            <v>0</v>
          </cell>
        </row>
        <row r="19">
          <cell r="J19">
            <v>0</v>
          </cell>
        </row>
        <row r="20">
          <cell r="J20">
            <v>0</v>
          </cell>
        </row>
        <row r="25">
          <cell r="J25">
            <v>2023</v>
          </cell>
        </row>
        <row r="26">
          <cell r="J26">
            <v>0</v>
          </cell>
        </row>
        <row r="27">
          <cell r="J27">
            <v>0</v>
          </cell>
        </row>
        <row r="28">
          <cell r="J28">
            <v>0</v>
          </cell>
        </row>
        <row r="29">
          <cell r="J29">
            <v>0</v>
          </cell>
        </row>
        <row r="31">
          <cell r="J31">
            <v>-33254</v>
          </cell>
        </row>
        <row r="32">
          <cell r="J32">
            <v>0</v>
          </cell>
        </row>
        <row r="33">
          <cell r="J33">
            <v>0</v>
          </cell>
        </row>
        <row r="38">
          <cell r="J38">
            <v>0</v>
          </cell>
        </row>
        <row r="39">
          <cell r="J39">
            <v>0</v>
          </cell>
        </row>
        <row r="47">
          <cell r="J47">
            <v>0</v>
          </cell>
        </row>
        <row r="48">
          <cell r="J48">
            <v>0</v>
          </cell>
        </row>
        <row r="49">
          <cell r="J49">
            <v>0</v>
          </cell>
        </row>
        <row r="50">
          <cell r="J50">
            <v>0</v>
          </cell>
        </row>
      </sheetData>
      <sheetData sheetId="12">
        <row r="86">
          <cell r="J86">
            <v>-81573</v>
          </cell>
        </row>
        <row r="88">
          <cell r="J88">
            <v>-45339</v>
          </cell>
        </row>
        <row r="89">
          <cell r="J89">
            <v>-1361</v>
          </cell>
        </row>
        <row r="91">
          <cell r="J91">
            <v>-11533</v>
          </cell>
        </row>
        <row r="93">
          <cell r="J93">
            <v>-23896</v>
          </cell>
        </row>
        <row r="95">
          <cell r="J95">
            <v>-57449</v>
          </cell>
        </row>
        <row r="97">
          <cell r="J97">
            <v>-703</v>
          </cell>
        </row>
        <row r="98">
          <cell r="J98">
            <v>-6700</v>
          </cell>
        </row>
        <row r="99">
          <cell r="J99">
            <v>-12188</v>
          </cell>
        </row>
        <row r="101">
          <cell r="J101">
            <v>-351</v>
          </cell>
        </row>
        <row r="108">
          <cell r="J108">
            <v>-299890</v>
          </cell>
        </row>
        <row r="110">
          <cell r="J110">
            <v>-11462</v>
          </cell>
        </row>
        <row r="112">
          <cell r="J112">
            <v>-12532</v>
          </cell>
        </row>
        <row r="113">
          <cell r="J113">
            <v>-17127</v>
          </cell>
        </row>
        <row r="114">
          <cell r="J114">
            <v>-3231</v>
          </cell>
        </row>
        <row r="116">
          <cell r="J116">
            <v>-23882</v>
          </cell>
        </row>
        <row r="118">
          <cell r="J118">
            <v>-13690</v>
          </cell>
        </row>
        <row r="119">
          <cell r="J119">
            <v>-2229</v>
          </cell>
        </row>
        <row r="121">
          <cell r="J121">
            <v>-4327</v>
          </cell>
        </row>
        <row r="123">
          <cell r="J123">
            <v>0</v>
          </cell>
        </row>
        <row r="210">
          <cell r="J210">
            <v>0</v>
          </cell>
        </row>
        <row r="212">
          <cell r="J212">
            <v>0</v>
          </cell>
        </row>
        <row r="453">
          <cell r="J453">
            <v>-4124</v>
          </cell>
        </row>
        <row r="454">
          <cell r="J454">
            <v>-2361</v>
          </cell>
        </row>
        <row r="455">
          <cell r="J455">
            <v>-2293</v>
          </cell>
        </row>
        <row r="456">
          <cell r="J456">
            <v>-2317</v>
          </cell>
        </row>
        <row r="457">
          <cell r="J457">
            <v>-2081</v>
          </cell>
        </row>
        <row r="458">
          <cell r="J458">
            <v>0</v>
          </cell>
        </row>
        <row r="459">
          <cell r="J459">
            <v>-6722</v>
          </cell>
        </row>
        <row r="1136">
          <cell r="J1136">
            <v>19898</v>
          </cell>
        </row>
        <row r="1145">
          <cell r="J1145">
            <v>-385</v>
          </cell>
        </row>
        <row r="1150">
          <cell r="J1150">
            <v>-505</v>
          </cell>
        </row>
        <row r="1154">
          <cell r="J1154">
            <v>11663</v>
          </cell>
        </row>
        <row r="1155">
          <cell r="J1155">
            <v>-58856</v>
          </cell>
        </row>
        <row r="1158">
          <cell r="J1158">
            <v>-375</v>
          </cell>
        </row>
        <row r="1159">
          <cell r="J1159">
            <v>-54965</v>
          </cell>
        </row>
        <row r="1160">
          <cell r="J1160">
            <v>100810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C"/>
      <sheetName val="Conversion"/>
      <sheetName val="Detail"/>
      <sheetName val="Summary"/>
      <sheetName val="Capital Budget"/>
    </sheetNames>
    <sheetDataSet>
      <sheetData sheetId="2">
        <row r="1">
          <cell r="C1">
            <v>10004</v>
          </cell>
        </row>
        <row r="2">
          <cell r="C2" t="str">
            <v>Agricultural Research Council</v>
          </cell>
        </row>
        <row r="8">
          <cell r="C8">
            <v>0</v>
          </cell>
          <cell r="D8">
            <v>0</v>
          </cell>
        </row>
        <row r="12">
          <cell r="C12">
            <v>0</v>
          </cell>
          <cell r="D12">
            <v>0</v>
          </cell>
        </row>
        <row r="13">
          <cell r="C13">
            <v>239052</v>
          </cell>
          <cell r="D13">
            <v>217422</v>
          </cell>
        </row>
        <row r="14">
          <cell r="C14">
            <v>0</v>
          </cell>
          <cell r="D14">
            <v>0</v>
          </cell>
        </row>
        <row r="16">
          <cell r="C16">
            <v>0</v>
          </cell>
          <cell r="D16">
            <v>0</v>
          </cell>
        </row>
        <row r="17">
          <cell r="C17">
            <v>9568</v>
          </cell>
          <cell r="D17">
            <v>13955</v>
          </cell>
        </row>
        <row r="18">
          <cell r="C18">
            <v>0</v>
          </cell>
          <cell r="D18">
            <v>0</v>
          </cell>
        </row>
        <row r="19">
          <cell r="C19">
            <v>0</v>
          </cell>
          <cell r="D19">
            <v>0</v>
          </cell>
        </row>
        <row r="20">
          <cell r="C20">
            <v>461</v>
          </cell>
          <cell r="D20">
            <v>267</v>
          </cell>
        </row>
        <row r="22">
          <cell r="C22">
            <v>0</v>
          </cell>
          <cell r="D22">
            <v>0</v>
          </cell>
        </row>
        <row r="23">
          <cell r="C23">
            <v>267552</v>
          </cell>
          <cell r="D23">
            <v>276140</v>
          </cell>
        </row>
        <row r="26">
          <cell r="C26">
            <v>0</v>
          </cell>
          <cell r="D26">
            <v>0</v>
          </cell>
        </row>
        <row r="27">
          <cell r="C27">
            <v>0</v>
          </cell>
          <cell r="D27">
            <v>0</v>
          </cell>
        </row>
        <row r="28">
          <cell r="C28">
            <v>0</v>
          </cell>
          <cell r="D28">
            <v>0</v>
          </cell>
        </row>
        <row r="29">
          <cell r="C29">
            <v>0</v>
          </cell>
          <cell r="D29">
            <v>0</v>
          </cell>
        </row>
        <row r="35">
          <cell r="C35">
            <v>200824</v>
          </cell>
          <cell r="D35">
            <v>226982</v>
          </cell>
        </row>
        <row r="36">
          <cell r="C36">
            <v>1364</v>
          </cell>
          <cell r="D36">
            <v>1431</v>
          </cell>
        </row>
        <row r="37">
          <cell r="C37">
            <v>13543</v>
          </cell>
          <cell r="D37">
            <v>12305</v>
          </cell>
        </row>
        <row r="38">
          <cell r="C38">
            <v>0</v>
          </cell>
          <cell r="D38">
            <v>0</v>
          </cell>
        </row>
        <row r="39">
          <cell r="C39">
            <v>6029</v>
          </cell>
          <cell r="D39">
            <v>5268</v>
          </cell>
        </row>
        <row r="41">
          <cell r="C41">
            <v>21407</v>
          </cell>
          <cell r="D41">
            <v>20201</v>
          </cell>
        </row>
        <row r="42">
          <cell r="C42">
            <v>17668</v>
          </cell>
          <cell r="D42">
            <v>15425</v>
          </cell>
        </row>
        <row r="43">
          <cell r="C43">
            <v>1680</v>
          </cell>
          <cell r="D43">
            <v>1724</v>
          </cell>
        </row>
        <row r="44">
          <cell r="C44">
            <v>0</v>
          </cell>
          <cell r="D44">
            <v>0</v>
          </cell>
        </row>
        <row r="45">
          <cell r="C45">
            <v>1115</v>
          </cell>
          <cell r="D45">
            <v>892</v>
          </cell>
        </row>
        <row r="46">
          <cell r="C46">
            <v>0</v>
          </cell>
          <cell r="D46">
            <v>0</v>
          </cell>
        </row>
        <row r="47">
          <cell r="C47">
            <v>0</v>
          </cell>
          <cell r="D47">
            <v>0</v>
          </cell>
        </row>
        <row r="49">
          <cell r="C49">
            <v>909</v>
          </cell>
          <cell r="D49">
            <v>1432</v>
          </cell>
        </row>
        <row r="52">
          <cell r="C52">
            <v>2350</v>
          </cell>
          <cell r="D52">
            <v>1763</v>
          </cell>
        </row>
        <row r="56">
          <cell r="C56">
            <v>0</v>
          </cell>
          <cell r="D56">
            <v>575</v>
          </cell>
        </row>
        <row r="57">
          <cell r="C57">
            <v>195</v>
          </cell>
          <cell r="D57">
            <v>369</v>
          </cell>
        </row>
        <row r="62">
          <cell r="C62">
            <v>122</v>
          </cell>
          <cell r="D62">
            <v>22</v>
          </cell>
        </row>
        <row r="63">
          <cell r="C63">
            <v>0</v>
          </cell>
          <cell r="D63">
            <v>0</v>
          </cell>
        </row>
        <row r="65">
          <cell r="C65">
            <v>5551</v>
          </cell>
          <cell r="D65">
            <v>5782</v>
          </cell>
        </row>
        <row r="66">
          <cell r="C66">
            <v>1677</v>
          </cell>
          <cell r="D66">
            <v>2087</v>
          </cell>
        </row>
        <row r="67">
          <cell r="C67">
            <v>1125</v>
          </cell>
          <cell r="D67">
            <v>1410</v>
          </cell>
        </row>
        <row r="68">
          <cell r="C68">
            <v>0</v>
          </cell>
          <cell r="D68">
            <v>0</v>
          </cell>
        </row>
        <row r="69">
          <cell r="C69">
            <v>0</v>
          </cell>
          <cell r="D69">
            <v>0</v>
          </cell>
        </row>
        <row r="70">
          <cell r="C70">
            <v>7309</v>
          </cell>
          <cell r="D70">
            <v>9123</v>
          </cell>
        </row>
        <row r="73">
          <cell r="C73">
            <v>18791</v>
          </cell>
          <cell r="D73">
            <v>24637</v>
          </cell>
        </row>
        <row r="81">
          <cell r="C81">
            <v>876</v>
          </cell>
          <cell r="D81">
            <v>878</v>
          </cell>
        </row>
        <row r="82">
          <cell r="C82">
            <v>0</v>
          </cell>
          <cell r="D82">
            <v>0</v>
          </cell>
        </row>
        <row r="83">
          <cell r="C83">
            <v>11620</v>
          </cell>
          <cell r="D83">
            <v>13872</v>
          </cell>
        </row>
        <row r="91">
          <cell r="C91">
            <v>491</v>
          </cell>
          <cell r="D91">
            <v>733</v>
          </cell>
        </row>
        <row r="93">
          <cell r="C93">
            <v>0</v>
          </cell>
          <cell r="D93">
            <v>0</v>
          </cell>
        </row>
        <row r="94">
          <cell r="C94">
            <v>0</v>
          </cell>
          <cell r="D94">
            <v>0</v>
          </cell>
        </row>
        <row r="95">
          <cell r="C95">
            <v>0</v>
          </cell>
          <cell r="D95">
            <v>0</v>
          </cell>
        </row>
        <row r="96">
          <cell r="C96">
            <v>0</v>
          </cell>
          <cell r="D96">
            <v>0</v>
          </cell>
        </row>
        <row r="97">
          <cell r="C97">
            <v>0</v>
          </cell>
          <cell r="D97">
            <v>0</v>
          </cell>
        </row>
        <row r="99">
          <cell r="C99">
            <v>8716</v>
          </cell>
          <cell r="D99">
            <v>7963</v>
          </cell>
        </row>
        <row r="100">
          <cell r="C100">
            <v>0</v>
          </cell>
          <cell r="D100">
            <v>0</v>
          </cell>
        </row>
        <row r="101">
          <cell r="C101">
            <v>6031</v>
          </cell>
          <cell r="D101">
            <v>6300</v>
          </cell>
        </row>
        <row r="102">
          <cell r="C102">
            <v>684</v>
          </cell>
          <cell r="D102">
            <v>1198</v>
          </cell>
        </row>
        <row r="104">
          <cell r="C104">
            <v>496</v>
          </cell>
          <cell r="D104">
            <v>610</v>
          </cell>
        </row>
        <row r="105">
          <cell r="C105">
            <v>3745</v>
          </cell>
          <cell r="D105">
            <v>4760</v>
          </cell>
        </row>
        <row r="106">
          <cell r="C106">
            <v>0</v>
          </cell>
          <cell r="D106">
            <v>0</v>
          </cell>
        </row>
        <row r="107">
          <cell r="C107">
            <v>7991</v>
          </cell>
          <cell r="D107">
            <v>8281</v>
          </cell>
        </row>
        <row r="111">
          <cell r="C111">
            <v>382</v>
          </cell>
          <cell r="D111">
            <v>1835</v>
          </cell>
        </row>
        <row r="112">
          <cell r="C112">
            <v>0</v>
          </cell>
          <cell r="D112">
            <v>0</v>
          </cell>
        </row>
        <row r="113">
          <cell r="C113">
            <v>17445</v>
          </cell>
          <cell r="D113">
            <v>18305</v>
          </cell>
        </row>
        <row r="120">
          <cell r="C120">
            <v>494</v>
          </cell>
          <cell r="D120">
            <v>1869</v>
          </cell>
        </row>
        <row r="122">
          <cell r="C122">
            <v>17261</v>
          </cell>
          <cell r="D122">
            <v>17895</v>
          </cell>
        </row>
        <row r="123">
          <cell r="C123">
            <v>0</v>
          </cell>
          <cell r="D123">
            <v>0</v>
          </cell>
        </row>
        <row r="124">
          <cell r="C124">
            <v>0</v>
          </cell>
          <cell r="D124">
            <v>0</v>
          </cell>
        </row>
        <row r="125">
          <cell r="C125">
            <v>0</v>
          </cell>
          <cell r="D125">
            <v>0</v>
          </cell>
        </row>
        <row r="126">
          <cell r="C126">
            <v>79717</v>
          </cell>
          <cell r="D126">
            <v>66091</v>
          </cell>
        </row>
        <row r="127">
          <cell r="C127">
            <v>0</v>
          </cell>
          <cell r="D127">
            <v>0</v>
          </cell>
        </row>
        <row r="128">
          <cell r="C128">
            <v>0</v>
          </cell>
          <cell r="D128">
            <v>0</v>
          </cell>
        </row>
        <row r="130">
          <cell r="C130">
            <v>0</v>
          </cell>
          <cell r="D130">
            <v>0</v>
          </cell>
        </row>
        <row r="131">
          <cell r="C131">
            <v>0</v>
          </cell>
          <cell r="D131">
            <v>0</v>
          </cell>
        </row>
        <row r="132">
          <cell r="C132">
            <v>6932</v>
          </cell>
          <cell r="D132">
            <v>7106</v>
          </cell>
        </row>
        <row r="133">
          <cell r="C133">
            <v>0</v>
          </cell>
          <cell r="D133">
            <v>0</v>
          </cell>
        </row>
        <row r="134">
          <cell r="C134">
            <v>0</v>
          </cell>
          <cell r="D134">
            <v>0</v>
          </cell>
        </row>
        <row r="135">
          <cell r="C135">
            <v>0</v>
          </cell>
          <cell r="D135">
            <v>0</v>
          </cell>
        </row>
        <row r="136">
          <cell r="C136">
            <v>0</v>
          </cell>
          <cell r="D136">
            <v>0</v>
          </cell>
        </row>
        <row r="137">
          <cell r="C137">
            <v>0</v>
          </cell>
          <cell r="D137">
            <v>0</v>
          </cell>
        </row>
        <row r="138">
          <cell r="C138">
            <v>0</v>
          </cell>
          <cell r="D138">
            <v>0</v>
          </cell>
        </row>
        <row r="139">
          <cell r="C139">
            <v>3946</v>
          </cell>
          <cell r="D139">
            <v>2777</v>
          </cell>
        </row>
        <row r="140">
          <cell r="C140">
            <v>1540</v>
          </cell>
          <cell r="D140">
            <v>1147</v>
          </cell>
        </row>
        <row r="141">
          <cell r="C141">
            <v>7369</v>
          </cell>
          <cell r="D141">
            <v>6379</v>
          </cell>
        </row>
        <row r="142">
          <cell r="C142">
            <v>0</v>
          </cell>
          <cell r="D142">
            <v>0</v>
          </cell>
        </row>
        <row r="143">
          <cell r="C143">
            <v>1170</v>
          </cell>
          <cell r="D143">
            <v>783</v>
          </cell>
        </row>
        <row r="144">
          <cell r="C144">
            <v>0</v>
          </cell>
          <cell r="D144">
            <v>0</v>
          </cell>
        </row>
        <row r="145">
          <cell r="C145">
            <v>0</v>
          </cell>
          <cell r="D145">
            <v>0</v>
          </cell>
        </row>
        <row r="146">
          <cell r="C146">
            <v>0</v>
          </cell>
          <cell r="D146">
            <v>0</v>
          </cell>
        </row>
        <row r="147">
          <cell r="C147">
            <v>0</v>
          </cell>
          <cell r="D147">
            <v>0</v>
          </cell>
        </row>
        <row r="148">
          <cell r="C148">
            <v>0</v>
          </cell>
          <cell r="D148">
            <v>0</v>
          </cell>
        </row>
        <row r="149">
          <cell r="C149">
            <v>0</v>
          </cell>
          <cell r="D149">
            <v>0</v>
          </cell>
        </row>
        <row r="150">
          <cell r="C150">
            <v>0</v>
          </cell>
          <cell r="D150">
            <v>0</v>
          </cell>
        </row>
        <row r="153">
          <cell r="C153">
            <v>0</v>
          </cell>
          <cell r="D153">
            <v>0</v>
          </cell>
        </row>
        <row r="154">
          <cell r="C154">
            <v>0</v>
          </cell>
          <cell r="D154">
            <v>0</v>
          </cell>
        </row>
        <row r="155">
          <cell r="C155">
            <v>164</v>
          </cell>
          <cell r="D155">
            <v>197</v>
          </cell>
        </row>
        <row r="157">
          <cell r="C157">
            <v>0</v>
          </cell>
          <cell r="D157">
            <v>0</v>
          </cell>
        </row>
        <row r="159">
          <cell r="C159">
            <v>0</v>
          </cell>
          <cell r="D159">
            <v>0</v>
          </cell>
        </row>
        <row r="160">
          <cell r="C160">
            <v>1011</v>
          </cell>
          <cell r="D160">
            <v>1014</v>
          </cell>
        </row>
        <row r="161">
          <cell r="C161">
            <v>0</v>
          </cell>
          <cell r="D161">
            <v>0</v>
          </cell>
        </row>
        <row r="162">
          <cell r="C162">
            <v>0</v>
          </cell>
          <cell r="D162">
            <v>0</v>
          </cell>
        </row>
        <row r="163">
          <cell r="C163">
            <v>0</v>
          </cell>
          <cell r="D163">
            <v>0</v>
          </cell>
        </row>
        <row r="164">
          <cell r="C164">
            <v>0</v>
          </cell>
          <cell r="D164">
            <v>0</v>
          </cell>
        </row>
        <row r="165">
          <cell r="C165">
            <v>0</v>
          </cell>
          <cell r="D165">
            <v>0</v>
          </cell>
        </row>
        <row r="167">
          <cell r="C167">
            <v>0</v>
          </cell>
          <cell r="D167">
            <v>0</v>
          </cell>
        </row>
        <row r="168">
          <cell r="C168">
            <v>0</v>
          </cell>
          <cell r="D168">
            <v>0</v>
          </cell>
        </row>
        <row r="169">
          <cell r="C169">
            <v>0</v>
          </cell>
          <cell r="D169">
            <v>0</v>
          </cell>
        </row>
        <row r="170">
          <cell r="C170">
            <v>0</v>
          </cell>
          <cell r="D170">
            <v>0</v>
          </cell>
        </row>
        <row r="171">
          <cell r="C171">
            <v>0</v>
          </cell>
          <cell r="D171">
            <v>0</v>
          </cell>
        </row>
        <row r="172">
          <cell r="C172">
            <v>0</v>
          </cell>
          <cell r="D172">
            <v>0</v>
          </cell>
        </row>
        <row r="175">
          <cell r="C175">
            <v>0</v>
          </cell>
          <cell r="D175">
            <v>0</v>
          </cell>
        </row>
        <row r="176">
          <cell r="C176">
            <v>0</v>
          </cell>
          <cell r="D176">
            <v>0</v>
          </cell>
        </row>
        <row r="181">
          <cell r="C181">
            <v>20957</v>
          </cell>
          <cell r="D181">
            <v>18192</v>
          </cell>
        </row>
        <row r="182">
          <cell r="C182">
            <v>0</v>
          </cell>
          <cell r="D182">
            <v>2116</v>
          </cell>
        </row>
        <row r="183">
          <cell r="C183">
            <v>-9568</v>
          </cell>
          <cell r="D183">
            <v>-13955</v>
          </cell>
        </row>
        <row r="184">
          <cell r="C184">
            <v>-461</v>
          </cell>
          <cell r="D184">
            <v>-267</v>
          </cell>
        </row>
        <row r="185">
          <cell r="C185">
            <v>-11036</v>
          </cell>
          <cell r="D185">
            <v>4300</v>
          </cell>
        </row>
        <row r="188">
          <cell r="C188">
            <v>-182</v>
          </cell>
          <cell r="D188">
            <v>7769</v>
          </cell>
        </row>
        <row r="189">
          <cell r="C189">
            <v>-7289</v>
          </cell>
          <cell r="D189">
            <v>-2251</v>
          </cell>
        </row>
        <row r="190">
          <cell r="C190">
            <v>-2261</v>
          </cell>
          <cell r="D190">
            <v>10183</v>
          </cell>
        </row>
        <row r="191">
          <cell r="C191">
            <v>0</v>
          </cell>
        </row>
        <row r="194">
          <cell r="C194">
            <v>17000</v>
          </cell>
          <cell r="D194">
            <v>27047</v>
          </cell>
        </row>
        <row r="195">
          <cell r="C195">
            <v>250552</v>
          </cell>
          <cell r="D195">
            <v>249093</v>
          </cell>
        </row>
        <row r="198">
          <cell r="C198">
            <v>0</v>
          </cell>
          <cell r="D198">
            <v>0</v>
          </cell>
        </row>
        <row r="199">
          <cell r="C199">
            <v>0</v>
          </cell>
          <cell r="D199">
            <v>0</v>
          </cell>
        </row>
        <row r="200">
          <cell r="C200">
            <v>-2892</v>
          </cell>
          <cell r="D200">
            <v>-2821</v>
          </cell>
        </row>
        <row r="201">
          <cell r="C201">
            <v>0</v>
          </cell>
          <cell r="D201">
            <v>0</v>
          </cell>
        </row>
        <row r="202">
          <cell r="C202">
            <v>0</v>
          </cell>
          <cell r="D202">
            <v>0</v>
          </cell>
        </row>
        <row r="203">
          <cell r="C203">
            <v>0</v>
          </cell>
          <cell r="D203">
            <v>0</v>
          </cell>
        </row>
        <row r="204">
          <cell r="C204">
            <v>0</v>
          </cell>
          <cell r="D204">
            <v>0</v>
          </cell>
        </row>
        <row r="205">
          <cell r="C205">
            <v>0</v>
          </cell>
          <cell r="D205">
            <v>0</v>
          </cell>
        </row>
        <row r="206">
          <cell r="C206">
            <v>-5317</v>
          </cell>
          <cell r="D206">
            <v>-5159</v>
          </cell>
        </row>
        <row r="207">
          <cell r="C207">
            <v>-1815</v>
          </cell>
          <cell r="D207">
            <v>-1602</v>
          </cell>
        </row>
        <row r="208">
          <cell r="C208">
            <v>-576</v>
          </cell>
          <cell r="D208">
            <v>-656</v>
          </cell>
        </row>
        <row r="209">
          <cell r="C209">
            <v>-2201</v>
          </cell>
          <cell r="D209">
            <v>-300</v>
          </cell>
        </row>
        <row r="210">
          <cell r="C210">
            <v>0</v>
          </cell>
          <cell r="D210">
            <v>0</v>
          </cell>
        </row>
        <row r="211">
          <cell r="C211">
            <v>-7</v>
          </cell>
          <cell r="D211">
            <v>-57</v>
          </cell>
        </row>
        <row r="212">
          <cell r="C212">
            <v>0</v>
          </cell>
          <cell r="D212">
            <v>0</v>
          </cell>
        </row>
        <row r="213">
          <cell r="C213">
            <v>0</v>
          </cell>
          <cell r="D213">
            <v>0</v>
          </cell>
        </row>
        <row r="214">
          <cell r="C214">
            <v>0</v>
          </cell>
          <cell r="D214">
            <v>0</v>
          </cell>
        </row>
        <row r="215">
          <cell r="C215">
            <v>0</v>
          </cell>
          <cell r="D215">
            <v>0</v>
          </cell>
        </row>
        <row r="216">
          <cell r="C216">
            <v>0</v>
          </cell>
          <cell r="D216">
            <v>0</v>
          </cell>
        </row>
        <row r="217">
          <cell r="C217">
            <v>0</v>
          </cell>
          <cell r="D217">
            <v>0</v>
          </cell>
        </row>
        <row r="218">
          <cell r="C218">
            <v>0</v>
          </cell>
          <cell r="D218">
            <v>0</v>
          </cell>
        </row>
        <row r="220">
          <cell r="C220">
            <v>0</v>
          </cell>
          <cell r="D220">
            <v>0</v>
          </cell>
        </row>
        <row r="221">
          <cell r="C221">
            <v>727</v>
          </cell>
          <cell r="D221">
            <v>312</v>
          </cell>
        </row>
        <row r="222">
          <cell r="C222">
            <v>0</v>
          </cell>
          <cell r="D222">
            <v>0</v>
          </cell>
        </row>
        <row r="224">
          <cell r="C224">
            <v>0</v>
          </cell>
          <cell r="D224">
            <v>0</v>
          </cell>
        </row>
        <row r="225">
          <cell r="C225">
            <v>0</v>
          </cell>
          <cell r="D225">
            <v>0</v>
          </cell>
        </row>
        <row r="226">
          <cell r="C226">
            <v>0</v>
          </cell>
          <cell r="D226">
            <v>0</v>
          </cell>
        </row>
        <row r="230">
          <cell r="C230">
            <v>361192</v>
          </cell>
          <cell r="D230">
            <v>354791</v>
          </cell>
          <cell r="E230">
            <v>349217</v>
          </cell>
        </row>
        <row r="231">
          <cell r="C231">
            <v>0</v>
          </cell>
          <cell r="D231">
            <v>0</v>
          </cell>
          <cell r="E231">
            <v>0</v>
          </cell>
        </row>
        <row r="232">
          <cell r="C232">
            <v>0</v>
          </cell>
          <cell r="D232">
            <v>0</v>
          </cell>
          <cell r="E232">
            <v>0</v>
          </cell>
        </row>
        <row r="233">
          <cell r="C233">
            <v>0</v>
          </cell>
          <cell r="D233">
            <v>0</v>
          </cell>
          <cell r="E233">
            <v>0</v>
          </cell>
        </row>
        <row r="234">
          <cell r="C234">
            <v>0</v>
          </cell>
          <cell r="D234">
            <v>0</v>
          </cell>
          <cell r="E234">
            <v>0</v>
          </cell>
        </row>
        <row r="235">
          <cell r="C235">
            <v>0</v>
          </cell>
          <cell r="D235">
            <v>0</v>
          </cell>
          <cell r="E235">
            <v>0</v>
          </cell>
        </row>
        <row r="236">
          <cell r="C236">
            <v>0</v>
          </cell>
          <cell r="D236">
            <v>0</v>
          </cell>
          <cell r="E236">
            <v>0</v>
          </cell>
        </row>
        <row r="237">
          <cell r="C237">
            <v>0</v>
          </cell>
          <cell r="D237">
            <v>0</v>
          </cell>
          <cell r="E237">
            <v>0</v>
          </cell>
        </row>
        <row r="238">
          <cell r="C238">
            <v>12834</v>
          </cell>
          <cell r="D238">
            <v>12396</v>
          </cell>
          <cell r="E238">
            <v>17594</v>
          </cell>
        </row>
        <row r="239">
          <cell r="C239">
            <v>3794</v>
          </cell>
          <cell r="D239">
            <v>2575</v>
          </cell>
          <cell r="E239">
            <v>2125</v>
          </cell>
        </row>
        <row r="240">
          <cell r="C240">
            <v>2715</v>
          </cell>
          <cell r="D240">
            <v>2223</v>
          </cell>
          <cell r="E240">
            <v>3225</v>
          </cell>
        </row>
        <row r="241">
          <cell r="C241">
            <v>3546</v>
          </cell>
          <cell r="D241">
            <v>3064</v>
          </cell>
          <cell r="E241">
            <v>7839</v>
          </cell>
        </row>
        <row r="242">
          <cell r="C242">
            <v>0</v>
          </cell>
          <cell r="D242">
            <v>0</v>
          </cell>
          <cell r="E242">
            <v>0</v>
          </cell>
        </row>
        <row r="243">
          <cell r="C243">
            <v>1359</v>
          </cell>
          <cell r="D243">
            <v>634</v>
          </cell>
          <cell r="E243">
            <v>999</v>
          </cell>
        </row>
        <row r="244">
          <cell r="C244">
            <v>0</v>
          </cell>
          <cell r="D244">
            <v>0</v>
          </cell>
          <cell r="E244">
            <v>0</v>
          </cell>
        </row>
        <row r="245">
          <cell r="C245">
            <v>0</v>
          </cell>
          <cell r="D245">
            <v>0</v>
          </cell>
          <cell r="E245">
            <v>0</v>
          </cell>
        </row>
        <row r="246">
          <cell r="C246">
            <v>0</v>
          </cell>
          <cell r="D246">
            <v>0</v>
          </cell>
          <cell r="E246">
            <v>0</v>
          </cell>
        </row>
        <row r="247">
          <cell r="C247">
            <v>0</v>
          </cell>
          <cell r="D247">
            <v>0</v>
          </cell>
          <cell r="E247">
            <v>0</v>
          </cell>
        </row>
        <row r="248">
          <cell r="C248">
            <v>0</v>
          </cell>
          <cell r="D248">
            <v>0</v>
          </cell>
          <cell r="E248">
            <v>0</v>
          </cell>
        </row>
        <row r="249">
          <cell r="C249">
            <v>0</v>
          </cell>
          <cell r="D249">
            <v>0</v>
          </cell>
          <cell r="E249">
            <v>0</v>
          </cell>
        </row>
        <row r="250">
          <cell r="C250">
            <v>0</v>
          </cell>
          <cell r="D250">
            <v>0</v>
          </cell>
          <cell r="E250">
            <v>0</v>
          </cell>
        </row>
        <row r="252">
          <cell r="C252">
            <v>0</v>
          </cell>
          <cell r="D252">
            <v>0</v>
          </cell>
          <cell r="E252">
            <v>0</v>
          </cell>
        </row>
        <row r="253">
          <cell r="C253">
            <v>182</v>
          </cell>
          <cell r="D253">
            <v>845</v>
          </cell>
          <cell r="E253">
            <v>850</v>
          </cell>
        </row>
        <row r="254">
          <cell r="C254">
            <v>0</v>
          </cell>
          <cell r="D254">
            <v>0</v>
          </cell>
          <cell r="E254">
            <v>0</v>
          </cell>
        </row>
        <row r="255">
          <cell r="C255">
            <v>0</v>
          </cell>
          <cell r="D255">
            <v>0</v>
          </cell>
          <cell r="E255">
            <v>0</v>
          </cell>
        </row>
        <row r="256">
          <cell r="C256">
            <v>0</v>
          </cell>
          <cell r="D256">
            <v>0</v>
          </cell>
          <cell r="E256">
            <v>0</v>
          </cell>
        </row>
        <row r="258">
          <cell r="C258">
            <v>32819</v>
          </cell>
          <cell r="D258">
            <v>13168</v>
          </cell>
          <cell r="E258">
            <v>14372</v>
          </cell>
        </row>
        <row r="259">
          <cell r="C259">
            <v>0</v>
          </cell>
          <cell r="D259">
            <v>0</v>
          </cell>
          <cell r="E259">
            <v>0</v>
          </cell>
        </row>
        <row r="260">
          <cell r="C260">
            <v>47693</v>
          </cell>
          <cell r="D260">
            <v>89511</v>
          </cell>
          <cell r="E260">
            <v>138040</v>
          </cell>
        </row>
        <row r="261">
          <cell r="C261">
            <v>0</v>
          </cell>
          <cell r="D261">
            <v>0</v>
          </cell>
          <cell r="E261">
            <v>0</v>
          </cell>
        </row>
        <row r="263">
          <cell r="C263">
            <v>50505</v>
          </cell>
          <cell r="D263">
            <v>47823</v>
          </cell>
          <cell r="E263">
            <v>58501</v>
          </cell>
        </row>
        <row r="264">
          <cell r="C264">
            <v>0</v>
          </cell>
          <cell r="D264">
            <v>0</v>
          </cell>
          <cell r="E264">
            <v>0</v>
          </cell>
        </row>
        <row r="265">
          <cell r="C265">
            <v>0</v>
          </cell>
          <cell r="D265">
            <v>0</v>
          </cell>
          <cell r="E265">
            <v>0</v>
          </cell>
        </row>
        <row r="266">
          <cell r="C266">
            <v>0</v>
          </cell>
          <cell r="D266">
            <v>0</v>
          </cell>
          <cell r="E266">
            <v>0</v>
          </cell>
        </row>
        <row r="267">
          <cell r="C267">
            <v>13281</v>
          </cell>
          <cell r="D267">
            <v>5780</v>
          </cell>
          <cell r="E267">
            <v>989</v>
          </cell>
        </row>
        <row r="269">
          <cell r="C269">
            <v>1985</v>
          </cell>
          <cell r="D269">
            <v>6479</v>
          </cell>
          <cell r="E269">
            <v>6185</v>
          </cell>
        </row>
        <row r="270">
          <cell r="C270">
            <v>3140</v>
          </cell>
          <cell r="D270">
            <v>1176</v>
          </cell>
          <cell r="E270">
            <v>973</v>
          </cell>
        </row>
        <row r="271">
          <cell r="C271">
            <v>6496</v>
          </cell>
          <cell r="D271">
            <v>6216</v>
          </cell>
          <cell r="E271">
            <v>6746</v>
          </cell>
        </row>
        <row r="273">
          <cell r="C273">
            <v>108905</v>
          </cell>
          <cell r="D273">
            <v>108905</v>
          </cell>
          <cell r="E273">
            <v>108905</v>
          </cell>
        </row>
        <row r="274">
          <cell r="C274">
            <v>23502</v>
          </cell>
          <cell r="D274">
            <v>60395</v>
          </cell>
          <cell r="E274">
            <v>66758</v>
          </cell>
        </row>
        <row r="275">
          <cell r="C275">
            <v>36893</v>
          </cell>
          <cell r="D275">
            <v>6363</v>
          </cell>
          <cell r="E275">
            <v>6069</v>
          </cell>
        </row>
        <row r="276">
          <cell r="C276">
            <v>0</v>
          </cell>
          <cell r="D276">
            <v>0</v>
          </cell>
          <cell r="E276">
            <v>0</v>
          </cell>
        </row>
        <row r="277">
          <cell r="C277">
            <v>2373</v>
          </cell>
          <cell r="D277">
            <v>2703</v>
          </cell>
          <cell r="E277">
            <v>3423</v>
          </cell>
        </row>
        <row r="278">
          <cell r="C278">
            <v>-1</v>
          </cell>
          <cell r="D278">
            <v>129</v>
          </cell>
          <cell r="E278">
            <v>-590</v>
          </cell>
        </row>
        <row r="280">
          <cell r="C280">
            <v>0</v>
          </cell>
          <cell r="D280">
            <v>0</v>
          </cell>
          <cell r="E280">
            <v>0</v>
          </cell>
        </row>
        <row r="281">
          <cell r="C281">
            <v>0</v>
          </cell>
          <cell r="D281">
            <v>0</v>
          </cell>
          <cell r="E281">
            <v>0</v>
          </cell>
        </row>
        <row r="282">
          <cell r="C282">
            <v>0</v>
          </cell>
          <cell r="D282">
            <v>0</v>
          </cell>
          <cell r="E282">
            <v>62157</v>
          </cell>
        </row>
        <row r="283">
          <cell r="C283">
            <v>0</v>
          </cell>
          <cell r="D283">
            <v>0</v>
          </cell>
          <cell r="E283">
            <v>0</v>
          </cell>
        </row>
        <row r="284">
          <cell r="C284">
            <v>208677</v>
          </cell>
          <cell r="D284">
            <v>203507</v>
          </cell>
          <cell r="E284">
            <v>198302</v>
          </cell>
        </row>
        <row r="286">
          <cell r="C286">
            <v>49495</v>
          </cell>
          <cell r="D286">
            <v>8997</v>
          </cell>
          <cell r="E286">
            <v>28440</v>
          </cell>
        </row>
        <row r="287">
          <cell r="C287">
            <v>3624</v>
          </cell>
          <cell r="D287">
            <v>3624</v>
          </cell>
          <cell r="E287">
            <v>0</v>
          </cell>
        </row>
        <row r="288">
          <cell r="C288">
            <v>0</v>
          </cell>
          <cell r="D288">
            <v>0</v>
          </cell>
          <cell r="E288">
            <v>0</v>
          </cell>
        </row>
        <row r="290">
          <cell r="C290">
            <v>23355</v>
          </cell>
          <cell r="D290">
            <v>28518</v>
          </cell>
          <cell r="E290">
            <v>37354</v>
          </cell>
        </row>
        <row r="291">
          <cell r="C291">
            <v>0</v>
          </cell>
          <cell r="D291">
            <v>0</v>
          </cell>
          <cell r="E291">
            <v>0</v>
          </cell>
        </row>
        <row r="292">
          <cell r="C292">
            <v>0</v>
          </cell>
          <cell r="D292">
            <v>0</v>
          </cell>
          <cell r="E292">
            <v>30000</v>
          </cell>
        </row>
        <row r="293">
          <cell r="C293">
            <v>0</v>
          </cell>
          <cell r="D293">
            <v>0</v>
          </cell>
          <cell r="E293">
            <v>0</v>
          </cell>
        </row>
        <row r="294">
          <cell r="C294">
            <v>37069</v>
          </cell>
          <cell r="D294">
            <v>86048</v>
          </cell>
          <cell r="E294">
            <v>32681</v>
          </cell>
        </row>
        <row r="296">
          <cell r="C296">
            <v>35955</v>
          </cell>
          <cell r="D296">
            <v>29858</v>
          </cell>
          <cell r="E296">
            <v>30133</v>
          </cell>
        </row>
        <row r="297">
          <cell r="C297">
            <v>4940</v>
          </cell>
          <cell r="D297">
            <v>5400</v>
          </cell>
          <cell r="E297">
            <v>4023</v>
          </cell>
        </row>
        <row r="298">
          <cell r="C298">
            <v>0</v>
          </cell>
          <cell r="D298">
            <v>0</v>
          </cell>
          <cell r="E298">
            <v>0</v>
          </cell>
        </row>
        <row r="299">
          <cell r="C299">
            <v>6754</v>
          </cell>
          <cell r="D299">
            <v>2234</v>
          </cell>
          <cell r="E299">
            <v>0</v>
          </cell>
        </row>
        <row r="300">
          <cell r="C300">
            <v>0</v>
          </cell>
          <cell r="D300">
            <v>0</v>
          </cell>
          <cell r="E300">
            <v>0</v>
          </cell>
        </row>
        <row r="302">
          <cell r="C302">
            <v>0</v>
          </cell>
          <cell r="D302">
            <v>0</v>
          </cell>
          <cell r="E302">
            <v>0</v>
          </cell>
        </row>
        <row r="303">
          <cell r="C303">
            <v>0</v>
          </cell>
          <cell r="D303">
            <v>0</v>
          </cell>
          <cell r="E303">
            <v>0</v>
          </cell>
        </row>
        <row r="304">
          <cell r="C304">
            <v>0</v>
          </cell>
          <cell r="D304">
            <v>0</v>
          </cell>
          <cell r="E304">
            <v>0</v>
          </cell>
        </row>
        <row r="305">
          <cell r="C305">
            <v>0</v>
          </cell>
          <cell r="D305">
            <v>0</v>
          </cell>
          <cell r="E305">
            <v>0</v>
          </cell>
        </row>
        <row r="306">
          <cell r="C306">
            <v>1716</v>
          </cell>
          <cell r="D306">
            <v>7375</v>
          </cell>
          <cell r="E306">
            <v>6944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eila.thipe@treasury.gov.z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6"/>
  <sheetViews>
    <sheetView workbookViewId="0" topLeftCell="A1">
      <selection activeCell="B3" sqref="B3"/>
    </sheetView>
  </sheetViews>
  <sheetFormatPr defaultColWidth="9.140625" defaultRowHeight="12.75"/>
  <cols>
    <col min="1" max="1" width="31.57421875" style="0" customWidth="1"/>
    <col min="2" max="2" width="109.140625" style="0" bestFit="1" customWidth="1"/>
  </cols>
  <sheetData>
    <row r="1" spans="1:2" ht="75" customHeight="1">
      <c r="A1" s="635" t="s">
        <v>927</v>
      </c>
      <c r="B1" s="635" t="s">
        <v>928</v>
      </c>
    </row>
    <row r="2" spans="1:2" ht="75" customHeight="1">
      <c r="A2" s="635"/>
      <c r="B2" s="635" t="s">
        <v>935</v>
      </c>
    </row>
    <row r="3" spans="1:2" ht="75" customHeight="1">
      <c r="A3" s="635" t="s">
        <v>929</v>
      </c>
      <c r="B3" s="635" t="s">
        <v>934</v>
      </c>
    </row>
    <row r="4" spans="1:2" ht="75" customHeight="1">
      <c r="A4" s="635" t="s">
        <v>932</v>
      </c>
      <c r="B4" s="635" t="s">
        <v>933</v>
      </c>
    </row>
    <row r="5" spans="1:2" ht="82.5" customHeight="1">
      <c r="A5" s="635" t="s">
        <v>930</v>
      </c>
      <c r="B5" s="636" t="s">
        <v>931</v>
      </c>
    </row>
    <row r="6" spans="1:2" ht="33">
      <c r="A6" s="634"/>
      <c r="B6" s="634"/>
    </row>
  </sheetData>
  <hyperlinks>
    <hyperlink ref="B5" r:id="rId1" display="sheila.thipe@treasury.gov.za"/>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CZ281"/>
  <sheetViews>
    <sheetView zoomScale="75" zoomScaleNormal="75" workbookViewId="0" topLeftCell="A1">
      <selection activeCell="C88" sqref="C88"/>
    </sheetView>
  </sheetViews>
  <sheetFormatPr defaultColWidth="9.140625" defaultRowHeight="15" customHeight="1" outlineLevelRow="1"/>
  <cols>
    <col min="1" max="1" width="52.57421875" style="572" customWidth="1"/>
    <col min="2" max="8" width="14.8515625" style="573" customWidth="1"/>
    <col min="9" max="9" width="8.00390625" style="432" customWidth="1"/>
    <col min="10" max="16" width="14.8515625" style="573" customWidth="1"/>
    <col min="17" max="16384" width="8.00390625" style="433" customWidth="1"/>
  </cols>
  <sheetData>
    <row r="1" spans="1:16" ht="17.25" customHeight="1" outlineLevel="1">
      <c r="A1" s="430" t="s">
        <v>599</v>
      </c>
      <c r="B1" s="431" t="s">
        <v>600</v>
      </c>
      <c r="C1" s="432"/>
      <c r="D1" s="432"/>
      <c r="E1" s="432"/>
      <c r="F1" s="432"/>
      <c r="G1" s="432"/>
      <c r="H1" s="432"/>
      <c r="J1" s="432"/>
      <c r="K1" s="432"/>
      <c r="L1" s="432"/>
      <c r="M1" s="432"/>
      <c r="N1" s="432"/>
      <c r="O1" s="432"/>
      <c r="P1" s="432"/>
    </row>
    <row r="2" spans="1:16" ht="20.25" customHeight="1" hidden="1" outlineLevel="1">
      <c r="A2" s="434" t="s">
        <v>601</v>
      </c>
      <c r="B2" s="435" t="str">
        <f aca="true" t="shared" si="0" ref="B2:H2">IF(OR(B62-B159&gt;Max,B62-B221&gt;Max,B159-B221&gt;Max,B62-B159&lt;Min,B62-B221&lt;Min,B159-B221&lt;Min),"Error",B62)</f>
        <v>Error</v>
      </c>
      <c r="C2" s="435" t="str">
        <f t="shared" si="0"/>
        <v>Error</v>
      </c>
      <c r="D2" s="435" t="str">
        <f t="shared" si="0"/>
        <v>Error</v>
      </c>
      <c r="E2" s="435" t="str">
        <f t="shared" si="0"/>
        <v>Error</v>
      </c>
      <c r="F2" s="435">
        <f t="shared" si="0"/>
        <v>0</v>
      </c>
      <c r="G2" s="435">
        <f t="shared" si="0"/>
        <v>0</v>
      </c>
      <c r="H2" s="436">
        <f t="shared" si="0"/>
        <v>0</v>
      </c>
      <c r="J2" s="435">
        <f aca="true" t="shared" si="1" ref="J2:P2">IF(OR(J62-J159&gt;Max,J62-J221&gt;Max,J159-J221&gt;Max,J62-J159&lt;Min,J62-J221&lt;Min,J159-J221&lt;Min),"Error",J62)</f>
        <v>0</v>
      </c>
      <c r="K2" s="435">
        <f t="shared" si="1"/>
        <v>0</v>
      </c>
      <c r="L2" s="435">
        <f t="shared" si="1"/>
        <v>0</v>
      </c>
      <c r="M2" s="435">
        <f t="shared" si="1"/>
        <v>0</v>
      </c>
      <c r="N2" s="435">
        <f t="shared" si="1"/>
        <v>0</v>
      </c>
      <c r="O2" s="435">
        <f t="shared" si="1"/>
        <v>0</v>
      </c>
      <c r="P2" s="436">
        <f t="shared" si="1"/>
        <v>0</v>
      </c>
    </row>
    <row r="3" spans="1:16" ht="17.25" customHeight="1" hidden="1" outlineLevel="1">
      <c r="A3" s="437" t="s">
        <v>602</v>
      </c>
      <c r="B3" s="438">
        <f aca="true" t="shared" si="2" ref="B3:H3">B62-B159</f>
        <v>-474313</v>
      </c>
      <c r="C3" s="438">
        <f t="shared" si="2"/>
        <v>-481792</v>
      </c>
      <c r="D3" s="438">
        <f t="shared" si="2"/>
        <v>-629937</v>
      </c>
      <c r="E3" s="438">
        <f t="shared" si="2"/>
        <v>505</v>
      </c>
      <c r="F3" s="438">
        <f t="shared" si="2"/>
        <v>0</v>
      </c>
      <c r="G3" s="438">
        <f t="shared" si="2"/>
        <v>0</v>
      </c>
      <c r="H3" s="439">
        <f t="shared" si="2"/>
        <v>0</v>
      </c>
      <c r="J3" s="438">
        <f aca="true" t="shared" si="3" ref="J3:P3">J62-J159</f>
        <v>0</v>
      </c>
      <c r="K3" s="438">
        <f t="shared" si="3"/>
        <v>0</v>
      </c>
      <c r="L3" s="438">
        <f t="shared" si="3"/>
        <v>0</v>
      </c>
      <c r="M3" s="438">
        <f t="shared" si="3"/>
        <v>0</v>
      </c>
      <c r="N3" s="438">
        <f t="shared" si="3"/>
        <v>0</v>
      </c>
      <c r="O3" s="438">
        <f t="shared" si="3"/>
        <v>0</v>
      </c>
      <c r="P3" s="439">
        <f t="shared" si="3"/>
        <v>0</v>
      </c>
    </row>
    <row r="4" spans="1:16" ht="15" customHeight="1" hidden="1" outlineLevel="1">
      <c r="A4" s="437" t="s">
        <v>603</v>
      </c>
      <c r="B4" s="438">
        <f aca="true" t="shared" si="4" ref="B4:H4">B62-B221</f>
        <v>0</v>
      </c>
      <c r="C4" s="438">
        <f t="shared" si="4"/>
        <v>0</v>
      </c>
      <c r="D4" s="438">
        <f t="shared" si="4"/>
        <v>0</v>
      </c>
      <c r="E4" s="438">
        <f t="shared" si="4"/>
        <v>0</v>
      </c>
      <c r="F4" s="438">
        <f t="shared" si="4"/>
        <v>0</v>
      </c>
      <c r="G4" s="438">
        <f t="shared" si="4"/>
        <v>0</v>
      </c>
      <c r="H4" s="439">
        <f t="shared" si="4"/>
        <v>0</v>
      </c>
      <c r="J4" s="438">
        <f aca="true" t="shared" si="5" ref="J4:P4">J62-J221</f>
        <v>0</v>
      </c>
      <c r="K4" s="438">
        <f t="shared" si="5"/>
        <v>0</v>
      </c>
      <c r="L4" s="438">
        <f t="shared" si="5"/>
        <v>0</v>
      </c>
      <c r="M4" s="438">
        <f t="shared" si="5"/>
        <v>0</v>
      </c>
      <c r="N4" s="438">
        <f t="shared" si="5"/>
        <v>0</v>
      </c>
      <c r="O4" s="438">
        <f t="shared" si="5"/>
        <v>0</v>
      </c>
      <c r="P4" s="439">
        <f t="shared" si="5"/>
        <v>0</v>
      </c>
    </row>
    <row r="5" spans="1:16" ht="15" customHeight="1" hidden="1" outlineLevel="1">
      <c r="A5" s="440" t="s">
        <v>604</v>
      </c>
      <c r="B5" s="441">
        <f aca="true" t="shared" si="6" ref="B5:H5">B159-B221</f>
        <v>474313</v>
      </c>
      <c r="C5" s="441">
        <f t="shared" si="6"/>
        <v>481792</v>
      </c>
      <c r="D5" s="441">
        <f t="shared" si="6"/>
        <v>629937</v>
      </c>
      <c r="E5" s="441">
        <f t="shared" si="6"/>
        <v>-505</v>
      </c>
      <c r="F5" s="441">
        <f t="shared" si="6"/>
        <v>0</v>
      </c>
      <c r="G5" s="441">
        <f t="shared" si="6"/>
        <v>0</v>
      </c>
      <c r="H5" s="442">
        <f t="shared" si="6"/>
        <v>0</v>
      </c>
      <c r="J5" s="441">
        <f aca="true" t="shared" si="7" ref="J5:P5">J159-J221</f>
        <v>0</v>
      </c>
      <c r="K5" s="441">
        <f t="shared" si="7"/>
        <v>0</v>
      </c>
      <c r="L5" s="441">
        <f t="shared" si="7"/>
        <v>0</v>
      </c>
      <c r="M5" s="441">
        <f t="shared" si="7"/>
        <v>0</v>
      </c>
      <c r="N5" s="441">
        <f t="shared" si="7"/>
        <v>0</v>
      </c>
      <c r="O5" s="441">
        <f t="shared" si="7"/>
        <v>0</v>
      </c>
      <c r="P5" s="442">
        <f t="shared" si="7"/>
        <v>0</v>
      </c>
    </row>
    <row r="6" spans="1:16" ht="18" outlineLevel="1">
      <c r="A6" s="434" t="s">
        <v>605</v>
      </c>
      <c r="B6" s="435" t="str">
        <f aca="true" t="shared" si="8" ref="B6:H6">IF(OR(B86-B183&gt;Max,B86-B245&gt;Max,B183-B245&gt;Max,B86-B183&lt;Min,B86-B245&lt;Min,B183-B245&lt;Min),"Error",B86)</f>
        <v>Error</v>
      </c>
      <c r="C6" s="435" t="str">
        <f t="shared" si="8"/>
        <v>Error</v>
      </c>
      <c r="D6" s="435" t="str">
        <f t="shared" si="8"/>
        <v>Error</v>
      </c>
      <c r="E6" s="435" t="str">
        <f t="shared" si="8"/>
        <v>Error</v>
      </c>
      <c r="F6" s="435">
        <f t="shared" si="8"/>
        <v>0</v>
      </c>
      <c r="G6" s="435">
        <f t="shared" si="8"/>
        <v>0</v>
      </c>
      <c r="H6" s="435">
        <f t="shared" si="8"/>
        <v>0</v>
      </c>
      <c r="J6" s="435"/>
      <c r="K6" s="435"/>
      <c r="L6" s="435"/>
      <c r="M6" s="435"/>
      <c r="N6" s="435"/>
      <c r="O6" s="435"/>
      <c r="P6" s="435"/>
    </row>
    <row r="7" spans="1:16" ht="15" customHeight="1" outlineLevel="1">
      <c r="A7" s="437" t="s">
        <v>602</v>
      </c>
      <c r="B7" s="438">
        <f aca="true" t="shared" si="9" ref="B7:H7">B86-B183</f>
        <v>474313</v>
      </c>
      <c r="C7" s="438">
        <f t="shared" si="9"/>
        <v>481792</v>
      </c>
      <c r="D7" s="438">
        <f t="shared" si="9"/>
        <v>629937</v>
      </c>
      <c r="E7" s="438">
        <f t="shared" si="9"/>
        <v>-505</v>
      </c>
      <c r="F7" s="438">
        <f t="shared" si="9"/>
        <v>0</v>
      </c>
      <c r="G7" s="438">
        <f t="shared" si="9"/>
        <v>0</v>
      </c>
      <c r="H7" s="439">
        <f t="shared" si="9"/>
        <v>0</v>
      </c>
      <c r="J7" s="443">
        <f aca="true" t="shared" si="10" ref="J7:P7">J92-J183</f>
        <v>0</v>
      </c>
      <c r="K7" s="444">
        <f t="shared" si="10"/>
        <v>0</v>
      </c>
      <c r="L7" s="444">
        <f t="shared" si="10"/>
        <v>0</v>
      </c>
      <c r="M7" s="444">
        <f t="shared" si="10"/>
        <v>0</v>
      </c>
      <c r="N7" s="444">
        <f t="shared" si="10"/>
        <v>0</v>
      </c>
      <c r="O7" s="444">
        <f t="shared" si="10"/>
        <v>0</v>
      </c>
      <c r="P7" s="445">
        <f t="shared" si="10"/>
        <v>0</v>
      </c>
    </row>
    <row r="8" spans="1:16" ht="15" customHeight="1" outlineLevel="1">
      <c r="A8" s="437" t="s">
        <v>603</v>
      </c>
      <c r="B8" s="438">
        <f aca="true" t="shared" si="11" ref="B8:H8">B86-B245</f>
        <v>474313</v>
      </c>
      <c r="C8" s="438">
        <f t="shared" si="11"/>
        <v>481792</v>
      </c>
      <c r="D8" s="438">
        <f t="shared" si="11"/>
        <v>629937</v>
      </c>
      <c r="E8" s="438">
        <f t="shared" si="11"/>
        <v>-505</v>
      </c>
      <c r="F8" s="438">
        <f t="shared" si="11"/>
        <v>0</v>
      </c>
      <c r="G8" s="438">
        <f t="shared" si="11"/>
        <v>0</v>
      </c>
      <c r="H8" s="439">
        <f t="shared" si="11"/>
        <v>0</v>
      </c>
      <c r="J8" s="446">
        <f aca="true" t="shared" si="12" ref="J8:P8">J92-J245</f>
        <v>0</v>
      </c>
      <c r="K8" s="438">
        <f t="shared" si="12"/>
        <v>0</v>
      </c>
      <c r="L8" s="438">
        <f t="shared" si="12"/>
        <v>0</v>
      </c>
      <c r="M8" s="438">
        <f t="shared" si="12"/>
        <v>0</v>
      </c>
      <c r="N8" s="438">
        <f t="shared" si="12"/>
        <v>0</v>
      </c>
      <c r="O8" s="438">
        <f t="shared" si="12"/>
        <v>0</v>
      </c>
      <c r="P8" s="439">
        <f t="shared" si="12"/>
        <v>0</v>
      </c>
    </row>
    <row r="9" spans="1:16" ht="15" customHeight="1" outlineLevel="1">
      <c r="A9" s="440" t="s">
        <v>604</v>
      </c>
      <c r="B9" s="441">
        <f aca="true" t="shared" si="13" ref="B9:H9">B183-B245</f>
        <v>0</v>
      </c>
      <c r="C9" s="441">
        <f t="shared" si="13"/>
        <v>0</v>
      </c>
      <c r="D9" s="441">
        <f t="shared" si="13"/>
        <v>0</v>
      </c>
      <c r="E9" s="441">
        <f t="shared" si="13"/>
        <v>0</v>
      </c>
      <c r="F9" s="441">
        <f t="shared" si="13"/>
        <v>0</v>
      </c>
      <c r="G9" s="441">
        <f t="shared" si="13"/>
        <v>0</v>
      </c>
      <c r="H9" s="442">
        <f t="shared" si="13"/>
        <v>0</v>
      </c>
      <c r="J9" s="447">
        <f aca="true" t="shared" si="14" ref="J9:P9">J183-J245</f>
        <v>0</v>
      </c>
      <c r="K9" s="441">
        <f t="shared" si="14"/>
        <v>0</v>
      </c>
      <c r="L9" s="441">
        <f t="shared" si="14"/>
        <v>0</v>
      </c>
      <c r="M9" s="441">
        <f t="shared" si="14"/>
        <v>0</v>
      </c>
      <c r="N9" s="441">
        <f t="shared" si="14"/>
        <v>0</v>
      </c>
      <c r="O9" s="441">
        <f t="shared" si="14"/>
        <v>0</v>
      </c>
      <c r="P9" s="442">
        <f t="shared" si="14"/>
        <v>0</v>
      </c>
    </row>
    <row r="11" spans="1:16" s="451" customFormat="1" ht="15" customHeight="1">
      <c r="A11" s="448"/>
      <c r="B11" s="449"/>
      <c r="C11" s="449"/>
      <c r="D11" s="449"/>
      <c r="E11" s="449"/>
      <c r="F11" s="449"/>
      <c r="G11" s="449"/>
      <c r="H11" s="450"/>
      <c r="J11" s="449"/>
      <c r="K11" s="449"/>
      <c r="L11" s="449"/>
      <c r="M11" s="449"/>
      <c r="N11" s="449"/>
      <c r="O11" s="449"/>
      <c r="P11" s="450"/>
    </row>
    <row r="12" spans="1:16" s="451" customFormat="1" ht="18.75">
      <c r="A12" s="452" t="s">
        <v>800</v>
      </c>
      <c r="B12" s="453"/>
      <c r="C12" s="453"/>
      <c r="D12" s="453"/>
      <c r="E12" s="453"/>
      <c r="F12" s="453"/>
      <c r="G12" s="453"/>
      <c r="H12" s="454" t="s">
        <v>606</v>
      </c>
      <c r="J12" s="455" t="s">
        <v>607</v>
      </c>
      <c r="K12" s="456"/>
      <c r="L12" s="456"/>
      <c r="M12" s="456"/>
      <c r="N12" s="453"/>
      <c r="O12" s="453"/>
      <c r="P12" s="454" t="s">
        <v>606</v>
      </c>
    </row>
    <row r="13" spans="1:16" s="451" customFormat="1" ht="15" customHeight="1">
      <c r="A13" s="457"/>
      <c r="B13" s="458"/>
      <c r="C13" s="458"/>
      <c r="D13" s="458"/>
      <c r="E13" s="458"/>
      <c r="F13" s="458"/>
      <c r="G13" s="458"/>
      <c r="H13" s="459"/>
      <c r="J13" s="458"/>
      <c r="K13" s="458"/>
      <c r="L13" s="458"/>
      <c r="M13" s="458"/>
      <c r="N13" s="458"/>
      <c r="O13" s="458"/>
      <c r="P13" s="459"/>
    </row>
    <row r="14" spans="1:16" ht="16.5">
      <c r="A14" s="460" t="s">
        <v>608</v>
      </c>
      <c r="B14" s="461" t="s">
        <v>609</v>
      </c>
      <c r="C14" s="461" t="s">
        <v>610</v>
      </c>
      <c r="D14" s="461" t="s">
        <v>611</v>
      </c>
      <c r="E14" s="461" t="s">
        <v>612</v>
      </c>
      <c r="F14" s="461" t="s">
        <v>613</v>
      </c>
      <c r="G14" s="461" t="s">
        <v>614</v>
      </c>
      <c r="H14" s="461" t="s">
        <v>615</v>
      </c>
      <c r="J14" s="461" t="s">
        <v>609</v>
      </c>
      <c r="K14" s="461" t="s">
        <v>610</v>
      </c>
      <c r="L14" s="461" t="s">
        <v>611</v>
      </c>
      <c r="M14" s="461" t="s">
        <v>612</v>
      </c>
      <c r="N14" s="461" t="s">
        <v>613</v>
      </c>
      <c r="O14" s="461" t="s">
        <v>614</v>
      </c>
      <c r="P14" s="461" t="s">
        <v>615</v>
      </c>
    </row>
    <row r="15" spans="1:16" ht="17.25" customHeight="1">
      <c r="A15" s="462"/>
      <c r="B15" s="463" t="s">
        <v>616</v>
      </c>
      <c r="C15" s="463" t="s">
        <v>616</v>
      </c>
      <c r="D15" s="463" t="s">
        <v>616</v>
      </c>
      <c r="E15" s="463" t="s">
        <v>617</v>
      </c>
      <c r="F15" s="463" t="s">
        <v>618</v>
      </c>
      <c r="G15" s="463" t="s">
        <v>618</v>
      </c>
      <c r="H15" s="463" t="s">
        <v>618</v>
      </c>
      <c r="J15" s="463" t="s">
        <v>616</v>
      </c>
      <c r="K15" s="463" t="s">
        <v>616</v>
      </c>
      <c r="L15" s="463" t="s">
        <v>616</v>
      </c>
      <c r="M15" s="463" t="s">
        <v>617</v>
      </c>
      <c r="N15" s="463" t="s">
        <v>618</v>
      </c>
      <c r="O15" s="463" t="s">
        <v>618</v>
      </c>
      <c r="P15" s="463" t="s">
        <v>618</v>
      </c>
    </row>
    <row r="16" spans="1:16" ht="17.25" customHeight="1">
      <c r="A16" s="464" t="s">
        <v>619</v>
      </c>
      <c r="B16" s="465" t="s">
        <v>620</v>
      </c>
      <c r="C16" s="465" t="s">
        <v>620</v>
      </c>
      <c r="D16" s="465" t="s">
        <v>620</v>
      </c>
      <c r="E16" s="465" t="s">
        <v>621</v>
      </c>
      <c r="F16" s="465" t="s">
        <v>621</v>
      </c>
      <c r="G16" s="465" t="s">
        <v>621</v>
      </c>
      <c r="H16" s="465" t="s">
        <v>621</v>
      </c>
      <c r="J16" s="465" t="s">
        <v>620</v>
      </c>
      <c r="K16" s="465" t="s">
        <v>620</v>
      </c>
      <c r="L16" s="465" t="s">
        <v>620</v>
      </c>
      <c r="M16" s="465" t="s">
        <v>621</v>
      </c>
      <c r="N16" s="465" t="s">
        <v>621</v>
      </c>
      <c r="O16" s="465" t="s">
        <v>621</v>
      </c>
      <c r="P16" s="465" t="s">
        <v>621</v>
      </c>
    </row>
    <row r="17" spans="1:16" ht="15" customHeight="1" hidden="1">
      <c r="A17" s="466"/>
      <c r="B17" s="467"/>
      <c r="C17" s="467"/>
      <c r="D17" s="467"/>
      <c r="E17" s="467"/>
      <c r="F17" s="467"/>
      <c r="G17" s="467"/>
      <c r="H17" s="467"/>
      <c r="J17" s="467"/>
      <c r="K17" s="467"/>
      <c r="L17" s="467"/>
      <c r="M17" s="467"/>
      <c r="N17" s="467"/>
      <c r="O17" s="467"/>
      <c r="P17" s="467"/>
    </row>
    <row r="18" spans="1:16" s="471" customFormat="1" ht="15" customHeight="1" hidden="1">
      <c r="A18" s="468" t="s">
        <v>622</v>
      </c>
      <c r="B18" s="469"/>
      <c r="C18" s="469"/>
      <c r="D18" s="469"/>
      <c r="E18" s="469"/>
      <c r="F18" s="469"/>
      <c r="G18" s="469"/>
      <c r="H18" s="469"/>
      <c r="I18" s="470"/>
      <c r="J18" s="469"/>
      <c r="K18" s="469"/>
      <c r="L18" s="469"/>
      <c r="M18" s="469"/>
      <c r="N18" s="469"/>
      <c r="O18" s="469"/>
      <c r="P18" s="469"/>
    </row>
    <row r="19" spans="1:16" ht="15" customHeight="1" hidden="1">
      <c r="A19" s="472" t="s">
        <v>623</v>
      </c>
      <c r="B19" s="473"/>
      <c r="C19" s="473"/>
      <c r="D19" s="473"/>
      <c r="E19" s="473"/>
      <c r="F19" s="473"/>
      <c r="G19" s="473"/>
      <c r="H19" s="473"/>
      <c r="J19" s="473"/>
      <c r="K19" s="473"/>
      <c r="L19" s="473"/>
      <c r="M19" s="473"/>
      <c r="N19" s="473"/>
      <c r="O19" s="473"/>
      <c r="P19" s="473"/>
    </row>
    <row r="20" spans="1:16" ht="15" customHeight="1" hidden="1">
      <c r="A20" s="472" t="s">
        <v>624</v>
      </c>
      <c r="B20" s="473"/>
      <c r="C20" s="473"/>
      <c r="D20" s="473"/>
      <c r="E20" s="473"/>
      <c r="F20" s="473"/>
      <c r="G20" s="473"/>
      <c r="H20" s="473"/>
      <c r="J20" s="473"/>
      <c r="K20" s="473"/>
      <c r="L20" s="473"/>
      <c r="M20" s="473"/>
      <c r="N20" s="473"/>
      <c r="O20" s="473"/>
      <c r="P20" s="473"/>
    </row>
    <row r="21" spans="1:16" ht="15" customHeight="1" hidden="1">
      <c r="A21" s="472" t="s">
        <v>625</v>
      </c>
      <c r="B21" s="473"/>
      <c r="C21" s="473"/>
      <c r="D21" s="473"/>
      <c r="E21" s="473"/>
      <c r="F21" s="473"/>
      <c r="G21" s="473"/>
      <c r="H21" s="473"/>
      <c r="J21" s="473"/>
      <c r="K21" s="473"/>
      <c r="L21" s="473"/>
      <c r="M21" s="473"/>
      <c r="N21" s="473"/>
      <c r="O21" s="473"/>
      <c r="P21" s="473"/>
    </row>
    <row r="22" spans="1:16" ht="15" customHeight="1" hidden="1">
      <c r="A22" s="472" t="s">
        <v>626</v>
      </c>
      <c r="B22" s="473"/>
      <c r="C22" s="473"/>
      <c r="D22" s="473"/>
      <c r="E22" s="473"/>
      <c r="F22" s="473"/>
      <c r="G22" s="473"/>
      <c r="H22" s="473"/>
      <c r="J22" s="473"/>
      <c r="K22" s="473"/>
      <c r="L22" s="473"/>
      <c r="M22" s="473"/>
      <c r="N22" s="473"/>
      <c r="O22" s="473"/>
      <c r="P22" s="473"/>
    </row>
    <row r="23" spans="1:16" ht="15" customHeight="1" hidden="1">
      <c r="A23" s="472" t="s">
        <v>627</v>
      </c>
      <c r="B23" s="473"/>
      <c r="C23" s="473"/>
      <c r="D23" s="473"/>
      <c r="E23" s="473"/>
      <c r="F23" s="473"/>
      <c r="G23" s="473"/>
      <c r="H23" s="473"/>
      <c r="J23" s="473"/>
      <c r="K23" s="473"/>
      <c r="L23" s="473"/>
      <c r="M23" s="473"/>
      <c r="N23" s="473"/>
      <c r="O23" s="473"/>
      <c r="P23" s="473"/>
    </row>
    <row r="24" spans="1:16" ht="15" customHeight="1" hidden="1">
      <c r="A24" s="472" t="s">
        <v>628</v>
      </c>
      <c r="B24" s="473"/>
      <c r="C24" s="473"/>
      <c r="D24" s="473"/>
      <c r="E24" s="473"/>
      <c r="F24" s="473"/>
      <c r="G24" s="473"/>
      <c r="H24" s="473"/>
      <c r="J24" s="473"/>
      <c r="K24" s="473"/>
      <c r="L24" s="473"/>
      <c r="M24" s="473"/>
      <c r="N24" s="473"/>
      <c r="O24" s="473"/>
      <c r="P24" s="473"/>
    </row>
    <row r="25" spans="1:16" ht="15" customHeight="1" hidden="1">
      <c r="A25" s="474"/>
      <c r="B25" s="475"/>
      <c r="C25" s="475"/>
      <c r="D25" s="475"/>
      <c r="E25" s="475"/>
      <c r="F25" s="475"/>
      <c r="G25" s="475"/>
      <c r="H25" s="475"/>
      <c r="J25" s="475"/>
      <c r="K25" s="475"/>
      <c r="L25" s="475"/>
      <c r="M25" s="475"/>
      <c r="N25" s="475"/>
      <c r="O25" s="475"/>
      <c r="P25" s="475"/>
    </row>
    <row r="26" spans="1:16" s="471" customFormat="1" ht="15" customHeight="1" hidden="1">
      <c r="A26" s="468" t="s">
        <v>629</v>
      </c>
      <c r="B26" s="476"/>
      <c r="C26" s="476"/>
      <c r="D26" s="476"/>
      <c r="E26" s="476"/>
      <c r="F26" s="476"/>
      <c r="G26" s="476"/>
      <c r="H26" s="476"/>
      <c r="I26" s="470"/>
      <c r="J26" s="476"/>
      <c r="K26" s="476"/>
      <c r="L26" s="476"/>
      <c r="M26" s="476"/>
      <c r="N26" s="476"/>
      <c r="O26" s="476"/>
      <c r="P26" s="476"/>
    </row>
    <row r="27" spans="1:16" ht="15" customHeight="1" hidden="1">
      <c r="A27" s="472" t="s">
        <v>630</v>
      </c>
      <c r="B27" s="473"/>
      <c r="C27" s="473"/>
      <c r="D27" s="473"/>
      <c r="E27" s="473"/>
      <c r="F27" s="473"/>
      <c r="G27" s="473"/>
      <c r="H27" s="473"/>
      <c r="J27" s="473"/>
      <c r="K27" s="473"/>
      <c r="L27" s="473"/>
      <c r="M27" s="473"/>
      <c r="N27" s="473"/>
      <c r="O27" s="473"/>
      <c r="P27" s="473"/>
    </row>
    <row r="28" spans="1:16" ht="15" customHeight="1" hidden="1">
      <c r="A28" s="472" t="s">
        <v>631</v>
      </c>
      <c r="B28" s="473"/>
      <c r="C28" s="473"/>
      <c r="D28" s="473"/>
      <c r="E28" s="473"/>
      <c r="F28" s="473"/>
      <c r="G28" s="473"/>
      <c r="H28" s="473"/>
      <c r="J28" s="473"/>
      <c r="K28" s="473"/>
      <c r="L28" s="473"/>
      <c r="M28" s="473"/>
      <c r="N28" s="473"/>
      <c r="O28" s="473"/>
      <c r="P28" s="473"/>
    </row>
    <row r="29" spans="1:16" ht="15" customHeight="1" hidden="1">
      <c r="A29" s="472" t="s">
        <v>632</v>
      </c>
      <c r="B29" s="473"/>
      <c r="C29" s="473"/>
      <c r="D29" s="473"/>
      <c r="E29" s="473"/>
      <c r="F29" s="473"/>
      <c r="G29" s="473"/>
      <c r="H29" s="473"/>
      <c r="J29" s="473"/>
      <c r="K29" s="473"/>
      <c r="L29" s="473"/>
      <c r="M29" s="473"/>
      <c r="N29" s="473"/>
      <c r="O29" s="473"/>
      <c r="P29" s="473"/>
    </row>
    <row r="30" spans="1:16" ht="15" customHeight="1" hidden="1">
      <c r="A30" s="472" t="s">
        <v>633</v>
      </c>
      <c r="B30" s="473"/>
      <c r="C30" s="473"/>
      <c r="D30" s="473"/>
      <c r="E30" s="473"/>
      <c r="F30" s="473"/>
      <c r="G30" s="473"/>
      <c r="H30" s="473"/>
      <c r="J30" s="473"/>
      <c r="K30" s="473"/>
      <c r="L30" s="473"/>
      <c r="M30" s="473"/>
      <c r="N30" s="473"/>
      <c r="O30" s="473"/>
      <c r="P30" s="473"/>
    </row>
    <row r="31" spans="1:16" ht="15" customHeight="1" hidden="1">
      <c r="A31" s="472" t="s">
        <v>634</v>
      </c>
      <c r="B31" s="473"/>
      <c r="C31" s="473"/>
      <c r="D31" s="473"/>
      <c r="E31" s="473"/>
      <c r="F31" s="473"/>
      <c r="G31" s="473"/>
      <c r="H31" s="473"/>
      <c r="J31" s="473"/>
      <c r="K31" s="473"/>
      <c r="L31" s="473"/>
      <c r="M31" s="473"/>
      <c r="N31" s="473"/>
      <c r="O31" s="473"/>
      <c r="P31" s="473"/>
    </row>
    <row r="32" spans="1:16" ht="15" customHeight="1" hidden="1">
      <c r="A32" s="472" t="s">
        <v>635</v>
      </c>
      <c r="B32" s="473"/>
      <c r="C32" s="473"/>
      <c r="D32" s="473"/>
      <c r="E32" s="473"/>
      <c r="F32" s="473"/>
      <c r="G32" s="473"/>
      <c r="H32" s="473"/>
      <c r="J32" s="473"/>
      <c r="K32" s="473"/>
      <c r="L32" s="473"/>
      <c r="M32" s="473"/>
      <c r="N32" s="473"/>
      <c r="O32" s="473"/>
      <c r="P32" s="473"/>
    </row>
    <row r="33" spans="1:16" ht="15" customHeight="1" hidden="1">
      <c r="A33" s="472" t="s">
        <v>636</v>
      </c>
      <c r="B33" s="473"/>
      <c r="C33" s="473"/>
      <c r="D33" s="473"/>
      <c r="E33" s="473"/>
      <c r="F33" s="473"/>
      <c r="G33" s="473"/>
      <c r="H33" s="473"/>
      <c r="J33" s="473"/>
      <c r="K33" s="473"/>
      <c r="L33" s="473"/>
      <c r="M33" s="473"/>
      <c r="N33" s="473"/>
      <c r="O33" s="473"/>
      <c r="P33" s="473"/>
    </row>
    <row r="34" spans="1:16" ht="15" customHeight="1" hidden="1">
      <c r="A34" s="474"/>
      <c r="B34" s="475"/>
      <c r="C34" s="475"/>
      <c r="D34" s="475"/>
      <c r="E34" s="475"/>
      <c r="F34" s="475"/>
      <c r="G34" s="475"/>
      <c r="H34" s="475"/>
      <c r="J34" s="475"/>
      <c r="K34" s="475"/>
      <c r="L34" s="475"/>
      <c r="M34" s="475"/>
      <c r="N34" s="475"/>
      <c r="O34" s="475"/>
      <c r="P34" s="475"/>
    </row>
    <row r="35" spans="1:16" s="471" customFormat="1" ht="15" customHeight="1" hidden="1">
      <c r="A35" s="468" t="s">
        <v>637</v>
      </c>
      <c r="B35" s="476"/>
      <c r="C35" s="476"/>
      <c r="D35" s="476"/>
      <c r="E35" s="476"/>
      <c r="F35" s="476"/>
      <c r="G35" s="476"/>
      <c r="H35" s="476"/>
      <c r="I35" s="470"/>
      <c r="J35" s="476"/>
      <c r="K35" s="476"/>
      <c r="L35" s="476"/>
      <c r="M35" s="476"/>
      <c r="N35" s="476"/>
      <c r="O35" s="476"/>
      <c r="P35" s="476"/>
    </row>
    <row r="36" spans="1:16" ht="15" customHeight="1" hidden="1">
      <c r="A36" s="472" t="s">
        <v>638</v>
      </c>
      <c r="B36" s="473"/>
      <c r="C36" s="473"/>
      <c r="D36" s="473"/>
      <c r="E36" s="473"/>
      <c r="F36" s="473"/>
      <c r="G36" s="473"/>
      <c r="H36" s="473"/>
      <c r="J36" s="473"/>
      <c r="K36" s="473"/>
      <c r="L36" s="473"/>
      <c r="M36" s="473"/>
      <c r="N36" s="473"/>
      <c r="O36" s="473"/>
      <c r="P36" s="473"/>
    </row>
    <row r="37" spans="1:16" ht="15" customHeight="1" hidden="1">
      <c r="A37" s="472" t="s">
        <v>639</v>
      </c>
      <c r="B37" s="473"/>
      <c r="C37" s="473"/>
      <c r="D37" s="473"/>
      <c r="E37" s="473"/>
      <c r="F37" s="473"/>
      <c r="G37" s="473"/>
      <c r="H37" s="473"/>
      <c r="J37" s="473"/>
      <c r="K37" s="473"/>
      <c r="L37" s="473"/>
      <c r="M37" s="473"/>
      <c r="N37" s="473"/>
      <c r="O37" s="473"/>
      <c r="P37" s="473"/>
    </row>
    <row r="38" spans="1:16" ht="15" customHeight="1" hidden="1">
      <c r="A38" s="472" t="s">
        <v>640</v>
      </c>
      <c r="B38" s="473"/>
      <c r="C38" s="473"/>
      <c r="D38" s="473"/>
      <c r="E38" s="473"/>
      <c r="F38" s="473"/>
      <c r="G38" s="473"/>
      <c r="H38" s="473"/>
      <c r="J38" s="473"/>
      <c r="K38" s="473"/>
      <c r="L38" s="473"/>
      <c r="M38" s="473"/>
      <c r="N38" s="473"/>
      <c r="O38" s="473"/>
      <c r="P38" s="473"/>
    </row>
    <row r="39" spans="1:16" ht="15" customHeight="1" hidden="1">
      <c r="A39" s="472" t="s">
        <v>641</v>
      </c>
      <c r="B39" s="473"/>
      <c r="C39" s="473"/>
      <c r="D39" s="473"/>
      <c r="E39" s="473"/>
      <c r="F39" s="473"/>
      <c r="G39" s="473"/>
      <c r="H39" s="473"/>
      <c r="J39" s="473"/>
      <c r="K39" s="473"/>
      <c r="L39" s="473"/>
      <c r="M39" s="473"/>
      <c r="N39" s="473"/>
      <c r="O39" s="473"/>
      <c r="P39" s="473"/>
    </row>
    <row r="40" spans="1:16" ht="15" customHeight="1" hidden="1">
      <c r="A40" s="472" t="s">
        <v>642</v>
      </c>
      <c r="B40" s="473"/>
      <c r="C40" s="473"/>
      <c r="D40" s="473"/>
      <c r="E40" s="473"/>
      <c r="F40" s="473"/>
      <c r="G40" s="473"/>
      <c r="H40" s="473"/>
      <c r="J40" s="473"/>
      <c r="K40" s="473"/>
      <c r="L40" s="473"/>
      <c r="M40" s="473"/>
      <c r="N40" s="473"/>
      <c r="O40" s="473"/>
      <c r="P40" s="473"/>
    </row>
    <row r="41" spans="1:16" ht="15" customHeight="1" hidden="1">
      <c r="A41" s="472" t="s">
        <v>643</v>
      </c>
      <c r="B41" s="473"/>
      <c r="C41" s="473"/>
      <c r="D41" s="473"/>
      <c r="E41" s="473"/>
      <c r="F41" s="473"/>
      <c r="G41" s="473"/>
      <c r="H41" s="473"/>
      <c r="J41" s="473"/>
      <c r="K41" s="473"/>
      <c r="L41" s="473"/>
      <c r="M41" s="473"/>
      <c r="N41" s="473"/>
      <c r="O41" s="473"/>
      <c r="P41" s="473"/>
    </row>
    <row r="42" spans="1:16" ht="15" customHeight="1" hidden="1">
      <c r="A42" s="474"/>
      <c r="B42" s="475"/>
      <c r="C42" s="475"/>
      <c r="D42" s="475"/>
      <c r="E42" s="475"/>
      <c r="F42" s="475"/>
      <c r="G42" s="475"/>
      <c r="H42" s="475"/>
      <c r="J42" s="475"/>
      <c r="K42" s="475"/>
      <c r="L42" s="475"/>
      <c r="M42" s="475"/>
      <c r="N42" s="475"/>
      <c r="O42" s="475"/>
      <c r="P42" s="475"/>
    </row>
    <row r="43" spans="1:16" s="471" customFormat="1" ht="15" customHeight="1" hidden="1">
      <c r="A43" s="468" t="s">
        <v>644</v>
      </c>
      <c r="B43" s="476"/>
      <c r="C43" s="476"/>
      <c r="D43" s="476"/>
      <c r="E43" s="476"/>
      <c r="F43" s="476"/>
      <c r="G43" s="476"/>
      <c r="H43" s="476"/>
      <c r="I43" s="470"/>
      <c r="J43" s="476"/>
      <c r="K43" s="476"/>
      <c r="L43" s="476"/>
      <c r="M43" s="476"/>
      <c r="N43" s="476"/>
      <c r="O43" s="476"/>
      <c r="P43" s="476"/>
    </row>
    <row r="44" spans="1:16" ht="15" customHeight="1" hidden="1">
      <c r="A44" s="472" t="s">
        <v>645</v>
      </c>
      <c r="B44" s="473"/>
      <c r="C44" s="473"/>
      <c r="D44" s="473"/>
      <c r="E44" s="473"/>
      <c r="F44" s="473"/>
      <c r="G44" s="473"/>
      <c r="H44" s="473"/>
      <c r="J44" s="473"/>
      <c r="K44" s="473"/>
      <c r="L44" s="473"/>
      <c r="M44" s="473"/>
      <c r="N44" s="473"/>
      <c r="O44" s="473"/>
      <c r="P44" s="473"/>
    </row>
    <row r="45" spans="1:16" ht="15" customHeight="1" hidden="1">
      <c r="A45" s="472" t="s">
        <v>646</v>
      </c>
      <c r="B45" s="473"/>
      <c r="C45" s="473"/>
      <c r="D45" s="473"/>
      <c r="E45" s="473"/>
      <c r="F45" s="473"/>
      <c r="G45" s="473"/>
      <c r="H45" s="473"/>
      <c r="J45" s="473"/>
      <c r="K45" s="473"/>
      <c r="L45" s="473"/>
      <c r="M45" s="473"/>
      <c r="N45" s="473"/>
      <c r="O45" s="473"/>
      <c r="P45" s="473"/>
    </row>
    <row r="46" spans="1:16" ht="15" customHeight="1" hidden="1">
      <c r="A46" s="472" t="s">
        <v>647</v>
      </c>
      <c r="B46" s="473"/>
      <c r="C46" s="473"/>
      <c r="D46" s="473"/>
      <c r="E46" s="473"/>
      <c r="F46" s="473"/>
      <c r="G46" s="473"/>
      <c r="H46" s="473"/>
      <c r="J46" s="473"/>
      <c r="K46" s="473"/>
      <c r="L46" s="473"/>
      <c r="M46" s="473"/>
      <c r="N46" s="473"/>
      <c r="O46" s="473"/>
      <c r="P46" s="473"/>
    </row>
    <row r="47" spans="1:16" ht="15" customHeight="1" hidden="1">
      <c r="A47" s="472" t="s">
        <v>648</v>
      </c>
      <c r="B47" s="473"/>
      <c r="C47" s="473"/>
      <c r="D47" s="473"/>
      <c r="E47" s="473"/>
      <c r="F47" s="473"/>
      <c r="G47" s="473"/>
      <c r="H47" s="473"/>
      <c r="J47" s="473"/>
      <c r="K47" s="473"/>
      <c r="L47" s="473"/>
      <c r="M47" s="473"/>
      <c r="N47" s="473"/>
      <c r="O47" s="473"/>
      <c r="P47" s="473"/>
    </row>
    <row r="48" spans="1:16" ht="15" customHeight="1" hidden="1">
      <c r="A48" s="472" t="s">
        <v>649</v>
      </c>
      <c r="B48" s="473"/>
      <c r="C48" s="473"/>
      <c r="D48" s="473"/>
      <c r="E48" s="473"/>
      <c r="F48" s="473"/>
      <c r="G48" s="473"/>
      <c r="H48" s="473"/>
      <c r="J48" s="473"/>
      <c r="K48" s="473"/>
      <c r="L48" s="473"/>
      <c r="M48" s="473"/>
      <c r="N48" s="473"/>
      <c r="O48" s="473"/>
      <c r="P48" s="473"/>
    </row>
    <row r="49" spans="1:16" ht="15" customHeight="1" hidden="1">
      <c r="A49" s="474"/>
      <c r="B49" s="475"/>
      <c r="C49" s="475"/>
      <c r="D49" s="475"/>
      <c r="E49" s="475"/>
      <c r="F49" s="475"/>
      <c r="G49" s="475"/>
      <c r="H49" s="475"/>
      <c r="J49" s="475"/>
      <c r="K49" s="475"/>
      <c r="L49" s="475"/>
      <c r="M49" s="475"/>
      <c r="N49" s="475"/>
      <c r="O49" s="475"/>
      <c r="P49" s="475"/>
    </row>
    <row r="50" spans="1:16" s="471" customFormat="1" ht="15" customHeight="1" hidden="1">
      <c r="A50" s="468" t="s">
        <v>650</v>
      </c>
      <c r="B50" s="476"/>
      <c r="C50" s="476"/>
      <c r="D50" s="476"/>
      <c r="E50" s="476"/>
      <c r="F50" s="476"/>
      <c r="G50" s="476"/>
      <c r="H50" s="476"/>
      <c r="I50" s="470"/>
      <c r="J50" s="476"/>
      <c r="K50" s="476"/>
      <c r="L50" s="476"/>
      <c r="M50" s="476"/>
      <c r="N50" s="476"/>
      <c r="O50" s="476"/>
      <c r="P50" s="476"/>
    </row>
    <row r="51" spans="1:16" ht="15" customHeight="1" hidden="1">
      <c r="A51" s="472" t="s">
        <v>651</v>
      </c>
      <c r="B51" s="473"/>
      <c r="C51" s="473"/>
      <c r="D51" s="473"/>
      <c r="E51" s="473"/>
      <c r="F51" s="473"/>
      <c r="G51" s="473"/>
      <c r="H51" s="473"/>
      <c r="J51" s="473"/>
      <c r="K51" s="473"/>
      <c r="L51" s="473"/>
      <c r="M51" s="473"/>
      <c r="N51" s="473"/>
      <c r="O51" s="473"/>
      <c r="P51" s="473"/>
    </row>
    <row r="52" spans="1:16" ht="15" customHeight="1" hidden="1">
      <c r="A52" s="472" t="s">
        <v>652</v>
      </c>
      <c r="B52" s="473"/>
      <c r="C52" s="473"/>
      <c r="D52" s="473"/>
      <c r="E52" s="473"/>
      <c r="F52" s="473"/>
      <c r="G52" s="473"/>
      <c r="H52" s="473"/>
      <c r="J52" s="473"/>
      <c r="K52" s="473"/>
      <c r="L52" s="473"/>
      <c r="M52" s="473"/>
      <c r="N52" s="473"/>
      <c r="O52" s="473"/>
      <c r="P52" s="473"/>
    </row>
    <row r="53" spans="1:16" ht="15" customHeight="1" hidden="1">
      <c r="A53" s="472" t="s">
        <v>653</v>
      </c>
      <c r="B53" s="473"/>
      <c r="C53" s="473"/>
      <c r="D53" s="473"/>
      <c r="E53" s="473"/>
      <c r="F53" s="473"/>
      <c r="G53" s="473"/>
      <c r="H53" s="473"/>
      <c r="J53" s="473"/>
      <c r="K53" s="473"/>
      <c r="L53" s="473"/>
      <c r="M53" s="473"/>
      <c r="N53" s="473"/>
      <c r="O53" s="473"/>
      <c r="P53" s="473"/>
    </row>
    <row r="54" spans="1:16" ht="15" customHeight="1" hidden="1">
      <c r="A54" s="472" t="s">
        <v>654</v>
      </c>
      <c r="B54" s="473"/>
      <c r="C54" s="473"/>
      <c r="D54" s="473"/>
      <c r="E54" s="473"/>
      <c r="F54" s="473"/>
      <c r="G54" s="473"/>
      <c r="H54" s="473"/>
      <c r="J54" s="473"/>
      <c r="K54" s="473"/>
      <c r="L54" s="473"/>
      <c r="M54" s="473"/>
      <c r="N54" s="473"/>
      <c r="O54" s="473"/>
      <c r="P54" s="473"/>
    </row>
    <row r="55" spans="1:16" ht="15" customHeight="1" hidden="1">
      <c r="A55" s="472" t="s">
        <v>655</v>
      </c>
      <c r="B55" s="473"/>
      <c r="C55" s="473"/>
      <c r="D55" s="473"/>
      <c r="E55" s="473"/>
      <c r="F55" s="473"/>
      <c r="G55" s="473"/>
      <c r="H55" s="473"/>
      <c r="J55" s="473"/>
      <c r="K55" s="473"/>
      <c r="L55" s="473"/>
      <c r="M55" s="473"/>
      <c r="N55" s="473"/>
      <c r="O55" s="473"/>
      <c r="P55" s="473"/>
    </row>
    <row r="56" spans="1:16" ht="15" customHeight="1" hidden="1">
      <c r="A56" s="472" t="s">
        <v>656</v>
      </c>
      <c r="B56" s="473"/>
      <c r="C56" s="473"/>
      <c r="D56" s="473"/>
      <c r="E56" s="473"/>
      <c r="F56" s="473"/>
      <c r="G56" s="473"/>
      <c r="H56" s="473"/>
      <c r="J56" s="473"/>
      <c r="K56" s="473"/>
      <c r="L56" s="473"/>
      <c r="M56" s="473"/>
      <c r="N56" s="473"/>
      <c r="O56" s="473"/>
      <c r="P56" s="473"/>
    </row>
    <row r="57" spans="1:16" ht="15" customHeight="1" hidden="1">
      <c r="A57" s="472" t="s">
        <v>657</v>
      </c>
      <c r="B57" s="473"/>
      <c r="C57" s="473"/>
      <c r="D57" s="473"/>
      <c r="E57" s="473"/>
      <c r="F57" s="473"/>
      <c r="G57" s="473"/>
      <c r="H57" s="473"/>
      <c r="J57" s="473"/>
      <c r="K57" s="473"/>
      <c r="L57" s="473"/>
      <c r="M57" s="473"/>
      <c r="N57" s="473"/>
      <c r="O57" s="473"/>
      <c r="P57" s="473"/>
    </row>
    <row r="58" spans="1:16" ht="15" customHeight="1" hidden="1">
      <c r="A58" s="472" t="s">
        <v>658</v>
      </c>
      <c r="B58" s="473"/>
      <c r="C58" s="473"/>
      <c r="D58" s="473"/>
      <c r="E58" s="473"/>
      <c r="F58" s="473"/>
      <c r="G58" s="473"/>
      <c r="H58" s="473"/>
      <c r="J58" s="473"/>
      <c r="K58" s="473"/>
      <c r="L58" s="473"/>
      <c r="M58" s="473"/>
      <c r="N58" s="473"/>
      <c r="O58" s="473"/>
      <c r="P58" s="473"/>
    </row>
    <row r="59" spans="1:16" ht="15" customHeight="1" hidden="1">
      <c r="A59" s="472" t="s">
        <v>659</v>
      </c>
      <c r="B59" s="473"/>
      <c r="C59" s="473"/>
      <c r="D59" s="473"/>
      <c r="E59" s="473"/>
      <c r="F59" s="473"/>
      <c r="G59" s="473"/>
      <c r="H59" s="473"/>
      <c r="J59" s="473"/>
      <c r="K59" s="473"/>
      <c r="L59" s="473"/>
      <c r="M59" s="473"/>
      <c r="N59" s="473"/>
      <c r="O59" s="473"/>
      <c r="P59" s="473"/>
    </row>
    <row r="60" spans="1:16" ht="15" customHeight="1" hidden="1">
      <c r="A60" s="472" t="s">
        <v>660</v>
      </c>
      <c r="B60" s="473"/>
      <c r="C60" s="473"/>
      <c r="D60" s="473"/>
      <c r="E60" s="473"/>
      <c r="F60" s="473"/>
      <c r="G60" s="473"/>
      <c r="H60" s="473"/>
      <c r="J60" s="473"/>
      <c r="K60" s="473"/>
      <c r="L60" s="473"/>
      <c r="M60" s="473"/>
      <c r="N60" s="473"/>
      <c r="O60" s="473"/>
      <c r="P60" s="473"/>
    </row>
    <row r="61" spans="1:16" ht="15" customHeight="1" hidden="1">
      <c r="A61" s="474"/>
      <c r="B61" s="475"/>
      <c r="C61" s="475"/>
      <c r="D61" s="475"/>
      <c r="E61" s="475"/>
      <c r="F61" s="475"/>
      <c r="G61" s="475"/>
      <c r="H61" s="475"/>
      <c r="J61" s="475"/>
      <c r="K61" s="475"/>
      <c r="L61" s="475"/>
      <c r="M61" s="475"/>
      <c r="N61" s="475"/>
      <c r="O61" s="475"/>
      <c r="P61" s="475"/>
    </row>
    <row r="62" spans="1:16" s="471" customFormat="1" ht="15" customHeight="1" hidden="1">
      <c r="A62" s="477" t="s">
        <v>661</v>
      </c>
      <c r="B62" s="476">
        <f aca="true" t="shared" si="15" ref="B62:H62">SUM(B19:B60)</f>
        <v>0</v>
      </c>
      <c r="C62" s="476">
        <f t="shared" si="15"/>
        <v>0</v>
      </c>
      <c r="D62" s="476">
        <f t="shared" si="15"/>
        <v>0</v>
      </c>
      <c r="E62" s="476">
        <f t="shared" si="15"/>
        <v>0</v>
      </c>
      <c r="F62" s="476">
        <f t="shared" si="15"/>
        <v>0</v>
      </c>
      <c r="G62" s="476">
        <f t="shared" si="15"/>
        <v>0</v>
      </c>
      <c r="H62" s="476">
        <f t="shared" si="15"/>
        <v>0</v>
      </c>
      <c r="I62" s="470"/>
      <c r="J62" s="476">
        <f aca="true" t="shared" si="16" ref="J62:P62">SUM(J19:J60)</f>
        <v>0</v>
      </c>
      <c r="K62" s="476">
        <f t="shared" si="16"/>
        <v>0</v>
      </c>
      <c r="L62" s="476">
        <f t="shared" si="16"/>
        <v>0</v>
      </c>
      <c r="M62" s="476">
        <f t="shared" si="16"/>
        <v>0</v>
      </c>
      <c r="N62" s="476">
        <f t="shared" si="16"/>
        <v>0</v>
      </c>
      <c r="O62" s="476">
        <f t="shared" si="16"/>
        <v>0</v>
      </c>
      <c r="P62" s="476">
        <f t="shared" si="16"/>
        <v>0</v>
      </c>
    </row>
    <row r="63" spans="1:16" s="481" customFormat="1" ht="15" customHeight="1" hidden="1">
      <c r="A63" s="478" t="s">
        <v>662</v>
      </c>
      <c r="B63" s="479"/>
      <c r="C63" s="479"/>
      <c r="D63" s="479"/>
      <c r="E63" s="479"/>
      <c r="F63" s="479"/>
      <c r="G63" s="479"/>
      <c r="H63" s="479"/>
      <c r="I63" s="480"/>
      <c r="J63" s="479"/>
      <c r="K63" s="479"/>
      <c r="L63" s="479"/>
      <c r="M63" s="479"/>
      <c r="N63" s="479"/>
      <c r="O63" s="479"/>
      <c r="P63" s="479"/>
    </row>
    <row r="64" spans="1:16" s="471" customFormat="1" ht="15" customHeight="1" hidden="1">
      <c r="A64" s="478" t="s">
        <v>663</v>
      </c>
      <c r="B64" s="479"/>
      <c r="C64" s="479"/>
      <c r="D64" s="479"/>
      <c r="E64" s="479"/>
      <c r="F64" s="479"/>
      <c r="G64" s="479"/>
      <c r="H64" s="479"/>
      <c r="I64" s="470"/>
      <c r="J64" s="479"/>
      <c r="K64" s="479"/>
      <c r="L64" s="479"/>
      <c r="M64" s="479"/>
      <c r="N64" s="479"/>
      <c r="O64" s="479"/>
      <c r="P64" s="479"/>
    </row>
    <row r="65" spans="1:16" ht="15" customHeight="1" hidden="1">
      <c r="A65" s="482" t="s">
        <v>664</v>
      </c>
      <c r="B65" s="475"/>
      <c r="C65" s="475"/>
      <c r="D65" s="475"/>
      <c r="E65" s="475"/>
      <c r="F65" s="475"/>
      <c r="G65" s="475"/>
      <c r="H65" s="475"/>
      <c r="J65" s="475"/>
      <c r="K65" s="475"/>
      <c r="L65" s="475"/>
      <c r="M65" s="475"/>
      <c r="N65" s="475"/>
      <c r="O65" s="475"/>
      <c r="P65" s="475"/>
    </row>
    <row r="66" spans="1:16" ht="15" customHeight="1" hidden="1">
      <c r="A66" s="483" t="s">
        <v>665</v>
      </c>
      <c r="B66" s="473"/>
      <c r="C66" s="473"/>
      <c r="D66" s="473"/>
      <c r="E66" s="473"/>
      <c r="F66" s="473"/>
      <c r="G66" s="473"/>
      <c r="H66" s="473"/>
      <c r="J66" s="473"/>
      <c r="K66" s="473"/>
      <c r="L66" s="473"/>
      <c r="M66" s="473"/>
      <c r="N66" s="473"/>
      <c r="O66" s="473"/>
      <c r="P66" s="473"/>
    </row>
    <row r="67" spans="1:16" ht="15" customHeight="1" hidden="1">
      <c r="A67" s="483" t="s">
        <v>666</v>
      </c>
      <c r="B67" s="473"/>
      <c r="C67" s="473"/>
      <c r="D67" s="473"/>
      <c r="E67" s="473"/>
      <c r="F67" s="473"/>
      <c r="G67" s="473"/>
      <c r="H67" s="473"/>
      <c r="J67" s="473"/>
      <c r="K67" s="473"/>
      <c r="L67" s="473"/>
      <c r="M67" s="473"/>
      <c r="N67" s="473"/>
      <c r="O67" s="473"/>
      <c r="P67" s="473"/>
    </row>
    <row r="68" spans="1:16" ht="15" customHeight="1" hidden="1">
      <c r="A68" s="483" t="s">
        <v>666</v>
      </c>
      <c r="B68" s="473"/>
      <c r="C68" s="473"/>
      <c r="D68" s="473"/>
      <c r="E68" s="473"/>
      <c r="F68" s="473"/>
      <c r="G68" s="473"/>
      <c r="H68" s="473"/>
      <c r="J68" s="473"/>
      <c r="K68" s="473"/>
      <c r="L68" s="473"/>
      <c r="M68" s="473"/>
      <c r="N68" s="473"/>
      <c r="O68" s="473"/>
      <c r="P68" s="473"/>
    </row>
    <row r="69" spans="1:16" ht="15" customHeight="1" hidden="1">
      <c r="A69" s="483" t="s">
        <v>666</v>
      </c>
      <c r="B69" s="473"/>
      <c r="C69" s="473"/>
      <c r="D69" s="473"/>
      <c r="E69" s="473"/>
      <c r="F69" s="473"/>
      <c r="G69" s="473"/>
      <c r="H69" s="473"/>
      <c r="J69" s="473"/>
      <c r="K69" s="473"/>
      <c r="L69" s="473"/>
      <c r="M69" s="473"/>
      <c r="N69" s="473"/>
      <c r="O69" s="473"/>
      <c r="P69" s="473"/>
    </row>
    <row r="70" spans="1:16" ht="15" customHeight="1" hidden="1">
      <c r="A70" s="483" t="s">
        <v>666</v>
      </c>
      <c r="B70" s="473"/>
      <c r="C70" s="473"/>
      <c r="D70" s="473"/>
      <c r="E70" s="473"/>
      <c r="F70" s="473"/>
      <c r="G70" s="473"/>
      <c r="H70" s="473"/>
      <c r="J70" s="473"/>
      <c r="K70" s="473"/>
      <c r="L70" s="473"/>
      <c r="M70" s="473"/>
      <c r="N70" s="473"/>
      <c r="O70" s="473"/>
      <c r="P70" s="473"/>
    </row>
    <row r="71" spans="1:16" ht="15" customHeight="1" hidden="1">
      <c r="A71" s="483" t="s">
        <v>666</v>
      </c>
      <c r="B71" s="473"/>
      <c r="C71" s="473"/>
      <c r="D71" s="473"/>
      <c r="E71" s="473"/>
      <c r="F71" s="473"/>
      <c r="G71" s="473"/>
      <c r="H71" s="473"/>
      <c r="J71" s="473"/>
      <c r="K71" s="473"/>
      <c r="L71" s="473"/>
      <c r="M71" s="473"/>
      <c r="N71" s="473"/>
      <c r="O71" s="473"/>
      <c r="P71" s="473"/>
    </row>
    <row r="72" spans="1:16" ht="15" customHeight="1" hidden="1">
      <c r="A72" s="483" t="s">
        <v>666</v>
      </c>
      <c r="B72" s="473"/>
      <c r="C72" s="473"/>
      <c r="D72" s="473"/>
      <c r="E72" s="473"/>
      <c r="F72" s="473"/>
      <c r="G72" s="473"/>
      <c r="H72" s="473"/>
      <c r="J72" s="473"/>
      <c r="K72" s="473"/>
      <c r="L72" s="473"/>
      <c r="M72" s="473"/>
      <c r="N72" s="473"/>
      <c r="O72" s="473"/>
      <c r="P72" s="473"/>
    </row>
    <row r="73" spans="1:16" ht="15" customHeight="1" hidden="1">
      <c r="A73" s="483" t="s">
        <v>666</v>
      </c>
      <c r="B73" s="473"/>
      <c r="C73" s="473"/>
      <c r="D73" s="473"/>
      <c r="E73" s="473"/>
      <c r="F73" s="473"/>
      <c r="G73" s="473"/>
      <c r="H73" s="473"/>
      <c r="J73" s="473"/>
      <c r="K73" s="473"/>
      <c r="L73" s="473"/>
      <c r="M73" s="473"/>
      <c r="N73" s="473"/>
      <c r="O73" s="473"/>
      <c r="P73" s="473"/>
    </row>
    <row r="74" spans="1:16" ht="15" customHeight="1" hidden="1">
      <c r="A74" s="482"/>
      <c r="B74" s="475"/>
      <c r="C74" s="475"/>
      <c r="D74" s="475"/>
      <c r="E74" s="475"/>
      <c r="F74" s="475"/>
      <c r="G74" s="475"/>
      <c r="H74" s="475"/>
      <c r="J74" s="475"/>
      <c r="K74" s="475"/>
      <c r="L74" s="475"/>
      <c r="M74" s="475"/>
      <c r="N74" s="475"/>
      <c r="O74" s="475"/>
      <c r="P74" s="475"/>
    </row>
    <row r="75" spans="1:16" s="471" customFormat="1" ht="15" customHeight="1" hidden="1">
      <c r="A75" s="477" t="s">
        <v>667</v>
      </c>
      <c r="B75" s="476"/>
      <c r="C75" s="476"/>
      <c r="D75" s="476"/>
      <c r="E75" s="476"/>
      <c r="F75" s="476"/>
      <c r="G75" s="476"/>
      <c r="H75" s="476"/>
      <c r="I75" s="470"/>
      <c r="J75" s="476">
        <f aca="true" t="shared" si="17" ref="J75:P75">SUM(J62,J66:J73)</f>
        <v>0</v>
      </c>
      <c r="K75" s="476">
        <f t="shared" si="17"/>
        <v>0</v>
      </c>
      <c r="L75" s="476">
        <f t="shared" si="17"/>
        <v>0</v>
      </c>
      <c r="M75" s="476">
        <f t="shared" si="17"/>
        <v>0</v>
      </c>
      <c r="N75" s="476">
        <f t="shared" si="17"/>
        <v>0</v>
      </c>
      <c r="O75" s="476">
        <f t="shared" si="17"/>
        <v>0</v>
      </c>
      <c r="P75" s="476">
        <f t="shared" si="17"/>
        <v>0</v>
      </c>
    </row>
    <row r="76" spans="1:16" ht="15" customHeight="1" hidden="1">
      <c r="A76" s="482"/>
      <c r="B76" s="475"/>
      <c r="C76" s="475"/>
      <c r="D76" s="475"/>
      <c r="E76" s="475"/>
      <c r="F76" s="475"/>
      <c r="G76" s="475"/>
      <c r="H76" s="475"/>
      <c r="J76" s="475"/>
      <c r="K76" s="475"/>
      <c r="L76" s="475"/>
      <c r="M76" s="475"/>
      <c r="N76" s="475"/>
      <c r="O76" s="475"/>
      <c r="P76" s="475"/>
    </row>
    <row r="77" spans="1:16" ht="15" customHeight="1" hidden="1">
      <c r="A77" s="482" t="s">
        <v>668</v>
      </c>
      <c r="B77" s="475"/>
      <c r="C77" s="475"/>
      <c r="D77" s="475"/>
      <c r="E77" s="475"/>
      <c r="F77" s="475"/>
      <c r="G77" s="475"/>
      <c r="H77" s="475"/>
      <c r="J77" s="475"/>
      <c r="K77" s="475"/>
      <c r="L77" s="475"/>
      <c r="M77" s="475"/>
      <c r="N77" s="475"/>
      <c r="O77" s="475"/>
      <c r="P77" s="475"/>
    </row>
    <row r="78" spans="1:16" ht="15" customHeight="1" hidden="1">
      <c r="A78" s="483" t="s">
        <v>669</v>
      </c>
      <c r="B78" s="473"/>
      <c r="C78" s="473"/>
      <c r="D78" s="473"/>
      <c r="E78" s="473"/>
      <c r="F78" s="473"/>
      <c r="G78" s="473"/>
      <c r="H78" s="473"/>
      <c r="J78" s="473"/>
      <c r="K78" s="473"/>
      <c r="L78" s="473"/>
      <c r="M78" s="473"/>
      <c r="N78" s="473"/>
      <c r="O78" s="473"/>
      <c r="P78" s="473"/>
    </row>
    <row r="79" spans="1:16" ht="15" customHeight="1" hidden="1">
      <c r="A79" s="483" t="s">
        <v>670</v>
      </c>
      <c r="B79" s="473"/>
      <c r="C79" s="473"/>
      <c r="D79" s="473"/>
      <c r="E79" s="473"/>
      <c r="F79" s="473"/>
      <c r="G79" s="473"/>
      <c r="H79" s="473"/>
      <c r="J79" s="473"/>
      <c r="K79" s="473"/>
      <c r="L79" s="473"/>
      <c r="M79" s="473"/>
      <c r="N79" s="473"/>
      <c r="O79" s="473"/>
      <c r="P79" s="473"/>
    </row>
    <row r="80" spans="1:16" ht="15" customHeight="1" hidden="1">
      <c r="A80" s="483" t="s">
        <v>671</v>
      </c>
      <c r="B80" s="473"/>
      <c r="C80" s="473"/>
      <c r="D80" s="473"/>
      <c r="E80" s="473"/>
      <c r="F80" s="473"/>
      <c r="G80" s="473"/>
      <c r="H80" s="473"/>
      <c r="J80" s="473"/>
      <c r="K80" s="473"/>
      <c r="L80" s="473"/>
      <c r="M80" s="473"/>
      <c r="N80" s="473"/>
      <c r="O80" s="473"/>
      <c r="P80" s="473"/>
    </row>
    <row r="81" spans="1:16" ht="15" customHeight="1" hidden="1">
      <c r="A81" s="483" t="s">
        <v>666</v>
      </c>
      <c r="B81" s="473"/>
      <c r="C81" s="473"/>
      <c r="D81" s="473"/>
      <c r="E81" s="473"/>
      <c r="F81" s="473"/>
      <c r="G81" s="473"/>
      <c r="H81" s="473"/>
      <c r="J81" s="473"/>
      <c r="K81" s="473"/>
      <c r="L81" s="473"/>
      <c r="M81" s="473"/>
      <c r="N81" s="473"/>
      <c r="O81" s="473"/>
      <c r="P81" s="473"/>
    </row>
    <row r="82" spans="1:16" ht="15" customHeight="1" hidden="1">
      <c r="A82" s="483" t="s">
        <v>666</v>
      </c>
      <c r="B82" s="473"/>
      <c r="C82" s="473"/>
      <c r="D82" s="473"/>
      <c r="E82" s="473"/>
      <c r="F82" s="473"/>
      <c r="G82" s="473"/>
      <c r="H82" s="473"/>
      <c r="J82" s="473"/>
      <c r="K82" s="473"/>
      <c r="L82" s="473"/>
      <c r="M82" s="473"/>
      <c r="N82" s="473"/>
      <c r="O82" s="473"/>
      <c r="P82" s="473"/>
    </row>
    <row r="83" spans="1:16" ht="15" customHeight="1" hidden="1">
      <c r="A83" s="483" t="s">
        <v>666</v>
      </c>
      <c r="B83" s="473"/>
      <c r="C83" s="473"/>
      <c r="D83" s="473"/>
      <c r="E83" s="473"/>
      <c r="F83" s="473"/>
      <c r="G83" s="473"/>
      <c r="H83" s="473"/>
      <c r="J83" s="473"/>
      <c r="K83" s="473"/>
      <c r="L83" s="473"/>
      <c r="M83" s="473"/>
      <c r="N83" s="473"/>
      <c r="O83" s="473"/>
      <c r="P83" s="473"/>
    </row>
    <row r="84" spans="1:16" ht="15" customHeight="1" hidden="1">
      <c r="A84" s="483" t="s">
        <v>666</v>
      </c>
      <c r="B84" s="473"/>
      <c r="C84" s="473"/>
      <c r="D84" s="473"/>
      <c r="E84" s="473"/>
      <c r="F84" s="473"/>
      <c r="G84" s="473"/>
      <c r="H84" s="473"/>
      <c r="J84" s="473"/>
      <c r="K84" s="473"/>
      <c r="L84" s="473"/>
      <c r="M84" s="473"/>
      <c r="N84" s="473"/>
      <c r="O84" s="473"/>
      <c r="P84" s="473"/>
    </row>
    <row r="85" spans="1:16" ht="15" customHeight="1">
      <c r="A85" s="482"/>
      <c r="B85" s="475"/>
      <c r="C85" s="475"/>
      <c r="D85" s="475"/>
      <c r="E85" s="475"/>
      <c r="F85" s="475"/>
      <c r="G85" s="475"/>
      <c r="H85" s="475"/>
      <c r="J85" s="475"/>
      <c r="K85" s="475"/>
      <c r="L85" s="475"/>
      <c r="M85" s="475"/>
      <c r="N85" s="475"/>
      <c r="O85" s="475"/>
      <c r="P85" s="475"/>
    </row>
    <row r="86" spans="1:16" s="471" customFormat="1" ht="15" customHeight="1">
      <c r="A86" s="477" t="s">
        <v>672</v>
      </c>
      <c r="B86" s="484">
        <f>B105+B124+B148</f>
        <v>474313</v>
      </c>
      <c r="C86" s="484">
        <f aca="true" t="shared" si="18" ref="C86:H86">C105+C124+C148</f>
        <v>481792</v>
      </c>
      <c r="D86" s="484">
        <f t="shared" si="18"/>
        <v>629937</v>
      </c>
      <c r="E86" s="484">
        <f t="shared" si="18"/>
        <v>-505</v>
      </c>
      <c r="F86" s="484">
        <f t="shared" si="18"/>
        <v>0</v>
      </c>
      <c r="G86" s="484">
        <f t="shared" si="18"/>
        <v>0</v>
      </c>
      <c r="H86" s="484">
        <f t="shared" si="18"/>
        <v>0</v>
      </c>
      <c r="I86" s="470"/>
      <c r="J86" s="476">
        <f aca="true" t="shared" si="19" ref="J86:P86">SUM(J75,J78:J84)</f>
        <v>0</v>
      </c>
      <c r="K86" s="476">
        <f t="shared" si="19"/>
        <v>0</v>
      </c>
      <c r="L86" s="476">
        <f t="shared" si="19"/>
        <v>0</v>
      </c>
      <c r="M86" s="476">
        <f t="shared" si="19"/>
        <v>0</v>
      </c>
      <c r="N86" s="476">
        <f t="shared" si="19"/>
        <v>0</v>
      </c>
      <c r="O86" s="476">
        <f t="shared" si="19"/>
        <v>0</v>
      </c>
      <c r="P86" s="476">
        <f t="shared" si="19"/>
        <v>0</v>
      </c>
    </row>
    <row r="87" spans="1:16" ht="15" customHeight="1">
      <c r="A87" s="485"/>
      <c r="B87" s="486"/>
      <c r="C87" s="486"/>
      <c r="D87" s="486"/>
      <c r="E87" s="486"/>
      <c r="F87" s="486"/>
      <c r="G87" s="486"/>
      <c r="H87" s="486"/>
      <c r="J87" s="486"/>
      <c r="K87" s="486"/>
      <c r="L87" s="486"/>
      <c r="M87" s="486"/>
      <c r="N87" s="486"/>
      <c r="O87" s="486"/>
      <c r="P87" s="486"/>
    </row>
    <row r="88" spans="1:16" ht="15" customHeight="1">
      <c r="A88" s="487" t="s">
        <v>673</v>
      </c>
      <c r="B88" s="488"/>
      <c r="C88" s="488"/>
      <c r="D88" s="488"/>
      <c r="E88" s="488"/>
      <c r="F88" s="488"/>
      <c r="G88" s="488"/>
      <c r="H88" s="488"/>
      <c r="J88" s="489"/>
      <c r="K88" s="489"/>
      <c r="L88" s="489"/>
      <c r="M88" s="490"/>
      <c r="N88" s="490"/>
      <c r="O88" s="490"/>
      <c r="P88" s="490"/>
    </row>
    <row r="89" spans="1:16" ht="15" customHeight="1">
      <c r="A89" s="491" t="s">
        <v>749</v>
      </c>
      <c r="B89" s="488">
        <f>Conversion!L9</f>
        <v>0</v>
      </c>
      <c r="C89" s="488">
        <f>Conversion!Q9</f>
        <v>0</v>
      </c>
      <c r="D89" s="488">
        <f>Conversion!V9</f>
        <v>0</v>
      </c>
      <c r="E89" s="488">
        <f>Conversion!AA9</f>
        <v>0</v>
      </c>
      <c r="F89" s="488">
        <f>Conversion!AF9</f>
        <v>0</v>
      </c>
      <c r="G89" s="488">
        <f>Conversion!AK9</f>
        <v>0</v>
      </c>
      <c r="H89" s="488">
        <f>Conversion!AP9</f>
        <v>0</v>
      </c>
      <c r="J89" s="489"/>
      <c r="K89" s="489"/>
      <c r="L89" s="489"/>
      <c r="M89" s="490"/>
      <c r="N89" s="490"/>
      <c r="O89" s="490"/>
      <c r="P89" s="490"/>
    </row>
    <row r="90" spans="1:16" ht="15" customHeight="1">
      <c r="A90" s="491" t="s">
        <v>750</v>
      </c>
      <c r="B90" s="489">
        <f>Conversion!L10</f>
        <v>249808</v>
      </c>
      <c r="C90" s="489">
        <f>Conversion!Q10</f>
        <v>231956</v>
      </c>
      <c r="D90" s="489">
        <f>Conversion!V10</f>
        <v>215744</v>
      </c>
      <c r="E90" s="489">
        <f>Conversion!AA10</f>
        <v>0</v>
      </c>
      <c r="F90" s="489">
        <f>Conversion!AF10</f>
        <v>0</v>
      </c>
      <c r="G90" s="489">
        <f>Conversion!AK10</f>
        <v>0</v>
      </c>
      <c r="H90" s="489">
        <f>Conversion!AP10</f>
        <v>0</v>
      </c>
      <c r="J90" s="489"/>
      <c r="K90" s="489"/>
      <c r="L90" s="489"/>
      <c r="M90" s="489"/>
      <c r="N90" s="489"/>
      <c r="O90" s="489"/>
      <c r="P90" s="489"/>
    </row>
    <row r="91" spans="1:16" ht="15" customHeight="1">
      <c r="A91" s="491" t="s">
        <v>132</v>
      </c>
      <c r="B91" s="489">
        <f>SUM(A92:A93)</f>
        <v>0</v>
      </c>
      <c r="C91" s="489">
        <f aca="true" t="shared" si="20" ref="C91:H91">SUM(B92:B93)</f>
        <v>0</v>
      </c>
      <c r="D91" s="489">
        <f t="shared" si="20"/>
        <v>0</v>
      </c>
      <c r="E91" s="489">
        <f t="shared" si="20"/>
        <v>0</v>
      </c>
      <c r="F91" s="489">
        <f t="shared" si="20"/>
        <v>0</v>
      </c>
      <c r="G91" s="489">
        <f t="shared" si="20"/>
        <v>0</v>
      </c>
      <c r="H91" s="489">
        <f t="shared" si="20"/>
        <v>0</v>
      </c>
      <c r="J91" s="489"/>
      <c r="K91" s="489"/>
      <c r="L91" s="489"/>
      <c r="M91" s="489"/>
      <c r="N91" s="489"/>
      <c r="O91" s="489"/>
      <c r="P91" s="489"/>
    </row>
    <row r="92" spans="1:104" s="494" customFormat="1" ht="15" customHeight="1">
      <c r="A92" s="492" t="s">
        <v>674</v>
      </c>
      <c r="B92" s="493"/>
      <c r="C92" s="493"/>
      <c r="D92" s="493"/>
      <c r="E92" s="493"/>
      <c r="F92" s="493"/>
      <c r="G92" s="493"/>
      <c r="H92" s="493"/>
      <c r="I92" s="432"/>
      <c r="J92" s="493">
        <f>-B95</f>
        <v>0</v>
      </c>
      <c r="K92" s="493">
        <f aca="true" t="shared" si="21" ref="K92:P92">-C95</f>
        <v>0</v>
      </c>
      <c r="L92" s="493">
        <f t="shared" si="21"/>
        <v>0</v>
      </c>
      <c r="M92" s="493">
        <f t="shared" si="21"/>
        <v>0</v>
      </c>
      <c r="N92" s="493">
        <f t="shared" si="21"/>
        <v>0</v>
      </c>
      <c r="O92" s="493">
        <f t="shared" si="21"/>
        <v>0</v>
      </c>
      <c r="P92" s="493">
        <f t="shared" si="21"/>
        <v>0</v>
      </c>
      <c r="Q92" s="433"/>
      <c r="R92" s="433"/>
      <c r="S92" s="433"/>
      <c r="T92" s="433"/>
      <c r="U92" s="433"/>
      <c r="V92" s="433"/>
      <c r="W92" s="433"/>
      <c r="X92" s="433"/>
      <c r="Y92" s="433"/>
      <c r="Z92" s="433"/>
      <c r="AA92" s="433"/>
      <c r="AB92" s="433"/>
      <c r="AC92" s="433"/>
      <c r="AD92" s="433"/>
      <c r="AE92" s="433"/>
      <c r="AF92" s="433"/>
      <c r="AG92" s="433"/>
      <c r="AH92" s="433"/>
      <c r="AI92" s="433"/>
      <c r="AJ92" s="433"/>
      <c r="AK92" s="433"/>
      <c r="AL92" s="433"/>
      <c r="AM92" s="433"/>
      <c r="AN92" s="433"/>
      <c r="AO92" s="433"/>
      <c r="AP92" s="433"/>
      <c r="AQ92" s="433"/>
      <c r="AR92" s="433"/>
      <c r="AS92" s="433"/>
      <c r="AT92" s="433"/>
      <c r="AU92" s="433"/>
      <c r="AV92" s="433"/>
      <c r="AW92" s="433"/>
      <c r="AX92" s="433"/>
      <c r="AY92" s="433"/>
      <c r="AZ92" s="433"/>
      <c r="BA92" s="433"/>
      <c r="BB92" s="433"/>
      <c r="BC92" s="433"/>
      <c r="BD92" s="433"/>
      <c r="BE92" s="433"/>
      <c r="BF92" s="433"/>
      <c r="BG92" s="433"/>
      <c r="BH92" s="433"/>
      <c r="BI92" s="433"/>
      <c r="BJ92" s="433"/>
      <c r="BK92" s="433"/>
      <c r="BL92" s="433"/>
      <c r="BM92" s="433"/>
      <c r="BN92" s="433"/>
      <c r="BO92" s="433"/>
      <c r="BP92" s="433"/>
      <c r="BQ92" s="433"/>
      <c r="BR92" s="433"/>
      <c r="BS92" s="433"/>
      <c r="BT92" s="433"/>
      <c r="BU92" s="433"/>
      <c r="BV92" s="433"/>
      <c r="BW92" s="433"/>
      <c r="BX92" s="433"/>
      <c r="BY92" s="433"/>
      <c r="BZ92" s="433"/>
      <c r="CA92" s="433"/>
      <c r="CB92" s="433"/>
      <c r="CC92" s="433"/>
      <c r="CD92" s="433"/>
      <c r="CE92" s="433"/>
      <c r="CF92" s="433"/>
      <c r="CG92" s="433"/>
      <c r="CH92" s="433"/>
      <c r="CI92" s="433"/>
      <c r="CJ92" s="433"/>
      <c r="CK92" s="433"/>
      <c r="CL92" s="433"/>
      <c r="CM92" s="433"/>
      <c r="CN92" s="433"/>
      <c r="CO92" s="433"/>
      <c r="CP92" s="433"/>
      <c r="CQ92" s="433"/>
      <c r="CR92" s="433"/>
      <c r="CS92" s="433"/>
      <c r="CT92" s="433"/>
      <c r="CU92" s="433"/>
      <c r="CV92" s="433"/>
      <c r="CW92" s="433"/>
      <c r="CX92" s="433"/>
      <c r="CY92" s="433"/>
      <c r="CZ92" s="433"/>
    </row>
    <row r="93" spans="1:16" ht="15" customHeight="1">
      <c r="A93" s="495" t="s">
        <v>140</v>
      </c>
      <c r="B93" s="489"/>
      <c r="C93" s="489"/>
      <c r="D93" s="489"/>
      <c r="E93" s="489"/>
      <c r="F93" s="489"/>
      <c r="G93" s="489"/>
      <c r="H93" s="489"/>
      <c r="J93" s="489"/>
      <c r="K93" s="489"/>
      <c r="L93" s="489"/>
      <c r="M93" s="489"/>
      <c r="N93" s="489"/>
      <c r="O93" s="489"/>
      <c r="P93" s="489"/>
    </row>
    <row r="94" spans="1:16" s="471" customFormat="1" ht="15" customHeight="1">
      <c r="A94" s="496" t="s">
        <v>675</v>
      </c>
      <c r="B94" s="497">
        <f>SUM(B89:B91)</f>
        <v>249808</v>
      </c>
      <c r="C94" s="497">
        <f aca="true" t="shared" si="22" ref="C94:H94">SUM(C89:C91)</f>
        <v>231956</v>
      </c>
      <c r="D94" s="497">
        <f t="shared" si="22"/>
        <v>215744</v>
      </c>
      <c r="E94" s="497">
        <f t="shared" si="22"/>
        <v>0</v>
      </c>
      <c r="F94" s="497">
        <f t="shared" si="22"/>
        <v>0</v>
      </c>
      <c r="G94" s="497">
        <f t="shared" si="22"/>
        <v>0</v>
      </c>
      <c r="H94" s="497">
        <f t="shared" si="22"/>
        <v>0</v>
      </c>
      <c r="I94" s="470"/>
      <c r="J94" s="497"/>
      <c r="K94" s="497"/>
      <c r="L94" s="497"/>
      <c r="M94" s="497"/>
      <c r="N94" s="497"/>
      <c r="O94" s="497"/>
      <c r="P94" s="497"/>
    </row>
    <row r="95" spans="1:17" ht="16.5" customHeight="1">
      <c r="A95" s="498" t="s">
        <v>676</v>
      </c>
      <c r="B95" s="499"/>
      <c r="C95" s="499"/>
      <c r="D95" s="499"/>
      <c r="E95" s="499"/>
      <c r="F95" s="499"/>
      <c r="G95" s="499"/>
      <c r="H95" s="499"/>
      <c r="J95" s="500">
        <f aca="true" t="shared" si="23" ref="J95:P95">J92-J183</f>
        <v>0</v>
      </c>
      <c r="K95" s="500">
        <f t="shared" si="23"/>
        <v>0</v>
      </c>
      <c r="L95" s="500">
        <f t="shared" si="23"/>
        <v>0</v>
      </c>
      <c r="M95" s="500">
        <f t="shared" si="23"/>
        <v>0</v>
      </c>
      <c r="N95" s="500">
        <f t="shared" si="23"/>
        <v>0</v>
      </c>
      <c r="O95" s="500">
        <f t="shared" si="23"/>
        <v>0</v>
      </c>
      <c r="P95" s="500">
        <f t="shared" si="23"/>
        <v>0</v>
      </c>
      <c r="Q95" s="501" t="s">
        <v>677</v>
      </c>
    </row>
    <row r="96" spans="1:17" s="505" customFormat="1" ht="15" customHeight="1">
      <c r="A96" s="502" t="s">
        <v>678</v>
      </c>
      <c r="B96" s="503"/>
      <c r="C96" s="503"/>
      <c r="D96" s="503"/>
      <c r="E96" s="503"/>
      <c r="F96" s="503"/>
      <c r="G96" s="503"/>
      <c r="H96" s="503"/>
      <c r="I96" s="504"/>
      <c r="J96" s="503">
        <f aca="true" t="shared" si="24" ref="J96:P96">J92-J245</f>
        <v>0</v>
      </c>
      <c r="K96" s="503">
        <f t="shared" si="24"/>
        <v>0</v>
      </c>
      <c r="L96" s="503">
        <f t="shared" si="24"/>
        <v>0</v>
      </c>
      <c r="M96" s="503">
        <f t="shared" si="24"/>
        <v>0</v>
      </c>
      <c r="N96" s="503">
        <f t="shared" si="24"/>
        <v>0</v>
      </c>
      <c r="O96" s="503">
        <f t="shared" si="24"/>
        <v>0</v>
      </c>
      <c r="P96" s="503">
        <f t="shared" si="24"/>
        <v>0</v>
      </c>
      <c r="Q96" s="501" t="s">
        <v>679</v>
      </c>
    </row>
    <row r="97" spans="1:16" s="451" customFormat="1" ht="15" customHeight="1">
      <c r="A97" s="506" t="s">
        <v>680</v>
      </c>
      <c r="B97" s="507"/>
      <c r="C97" s="507"/>
      <c r="D97" s="507"/>
      <c r="E97" s="507"/>
      <c r="F97" s="507"/>
      <c r="G97" s="507"/>
      <c r="H97" s="507"/>
      <c r="J97" s="449"/>
      <c r="K97" s="449"/>
      <c r="L97" s="449"/>
      <c r="M97" s="449"/>
      <c r="N97" s="449"/>
      <c r="O97" s="449"/>
      <c r="P97" s="449"/>
    </row>
    <row r="98" spans="1:16" s="451" customFormat="1" ht="15" customHeight="1">
      <c r="A98" s="448"/>
      <c r="B98" s="449">
        <f>-B86+B94</f>
        <v>-224505</v>
      </c>
      <c r="C98" s="449">
        <f aca="true" t="shared" si="25" ref="C98:H98">-C86+C94</f>
        <v>-249836</v>
      </c>
      <c r="D98" s="449">
        <f t="shared" si="25"/>
        <v>-414193</v>
      </c>
      <c r="E98" s="449">
        <f t="shared" si="25"/>
        <v>505</v>
      </c>
      <c r="F98" s="449">
        <f t="shared" si="25"/>
        <v>0</v>
      </c>
      <c r="G98" s="449">
        <f t="shared" si="25"/>
        <v>0</v>
      </c>
      <c r="H98" s="450">
        <f t="shared" si="25"/>
        <v>0</v>
      </c>
      <c r="J98" s="449"/>
      <c r="K98" s="449"/>
      <c r="L98" s="449"/>
      <c r="M98" s="449"/>
      <c r="N98" s="449"/>
      <c r="O98" s="449"/>
      <c r="P98" s="450"/>
    </row>
    <row r="99" spans="1:16" s="451" customFormat="1" ht="18.75">
      <c r="A99" s="508" t="str">
        <f>A$12</f>
        <v>Name of entities</v>
      </c>
      <c r="B99" s="453"/>
      <c r="C99" s="453"/>
      <c r="D99" s="453"/>
      <c r="E99" s="453"/>
      <c r="F99" s="453"/>
      <c r="G99" s="453"/>
      <c r="H99" s="454"/>
      <c r="J99" s="453"/>
      <c r="K99" s="453"/>
      <c r="L99" s="453"/>
      <c r="M99" s="453"/>
      <c r="N99" s="453"/>
      <c r="O99" s="453"/>
      <c r="P99" s="454" t="s">
        <v>681</v>
      </c>
    </row>
    <row r="100" spans="1:16" s="451" customFormat="1" ht="15" customHeight="1">
      <c r="A100" s="457"/>
      <c r="B100" s="458"/>
      <c r="C100" s="458"/>
      <c r="D100" s="458"/>
      <c r="E100" s="458"/>
      <c r="F100" s="458"/>
      <c r="G100" s="458"/>
      <c r="H100" s="459"/>
      <c r="J100" s="458"/>
      <c r="K100" s="458"/>
      <c r="L100" s="458"/>
      <c r="M100" s="458"/>
      <c r="N100" s="458"/>
      <c r="O100" s="458"/>
      <c r="P100" s="459"/>
    </row>
    <row r="101" spans="1:16" ht="16.5">
      <c r="A101" s="462" t="s">
        <v>682</v>
      </c>
      <c r="B101" s="509"/>
      <c r="C101" s="509"/>
      <c r="D101" s="509"/>
      <c r="E101" s="509"/>
      <c r="F101" s="509"/>
      <c r="G101" s="509"/>
      <c r="H101" s="509"/>
      <c r="J101" s="509" t="str">
        <f aca="true" t="shared" si="26" ref="J101:P101">J$14</f>
        <v>2002/03</v>
      </c>
      <c r="K101" s="509" t="str">
        <f t="shared" si="26"/>
        <v>2003/04</v>
      </c>
      <c r="L101" s="509" t="str">
        <f t="shared" si="26"/>
        <v>2004/05</v>
      </c>
      <c r="M101" s="509" t="str">
        <f t="shared" si="26"/>
        <v>2005/06</v>
      </c>
      <c r="N101" s="509" t="str">
        <f t="shared" si="26"/>
        <v>2006/07</v>
      </c>
      <c r="O101" s="509" t="str">
        <f t="shared" si="26"/>
        <v>2007/08</v>
      </c>
      <c r="P101" s="509" t="str">
        <f t="shared" si="26"/>
        <v>2008/09</v>
      </c>
    </row>
    <row r="102" spans="1:16" ht="17.25" customHeight="1">
      <c r="A102" s="462"/>
      <c r="B102" s="510"/>
      <c r="C102" s="510"/>
      <c r="D102" s="510"/>
      <c r="E102" s="510"/>
      <c r="F102" s="510"/>
      <c r="G102" s="510"/>
      <c r="H102" s="510"/>
      <c r="J102" s="510" t="str">
        <f aca="true" t="shared" si="27" ref="J102:P102">J$15</f>
        <v>Audited</v>
      </c>
      <c r="K102" s="510" t="str">
        <f t="shared" si="27"/>
        <v>Audited</v>
      </c>
      <c r="L102" s="510" t="str">
        <f t="shared" si="27"/>
        <v>Audited</v>
      </c>
      <c r="M102" s="510" t="str">
        <f t="shared" si="27"/>
        <v>Revised</v>
      </c>
      <c r="N102" s="510" t="str">
        <f t="shared" si="27"/>
        <v>Budget</v>
      </c>
      <c r="O102" s="510" t="str">
        <f t="shared" si="27"/>
        <v>Budget</v>
      </c>
      <c r="P102" s="510" t="str">
        <f t="shared" si="27"/>
        <v>Budget</v>
      </c>
    </row>
    <row r="103" spans="1:16" ht="17.25" customHeight="1">
      <c r="A103" s="511" t="s">
        <v>619</v>
      </c>
      <c r="B103" s="509"/>
      <c r="C103" s="509"/>
      <c r="D103" s="509"/>
      <c r="E103" s="509"/>
      <c r="F103" s="509"/>
      <c r="G103" s="509"/>
      <c r="H103" s="509"/>
      <c r="J103" s="509" t="str">
        <f aca="true" t="shared" si="28" ref="J103:P103">J$16</f>
        <v>Outcome</v>
      </c>
      <c r="K103" s="509" t="str">
        <f t="shared" si="28"/>
        <v>Outcome</v>
      </c>
      <c r="L103" s="509" t="str">
        <f t="shared" si="28"/>
        <v>Outcome</v>
      </c>
      <c r="M103" s="509" t="str">
        <f t="shared" si="28"/>
        <v>Estimate</v>
      </c>
      <c r="N103" s="509" t="str">
        <f t="shared" si="28"/>
        <v>Estimate</v>
      </c>
      <c r="O103" s="509" t="str">
        <f t="shared" si="28"/>
        <v>Estimate</v>
      </c>
      <c r="P103" s="509" t="str">
        <f t="shared" si="28"/>
        <v>Estimate</v>
      </c>
    </row>
    <row r="104" spans="1:16" ht="15" customHeight="1">
      <c r="A104" s="512"/>
      <c r="B104" s="513"/>
      <c r="C104" s="513"/>
      <c r="D104" s="513"/>
      <c r="E104" s="513"/>
      <c r="F104" s="513"/>
      <c r="G104" s="513"/>
      <c r="H104" s="513"/>
      <c r="J104" s="513"/>
      <c r="K104" s="513"/>
      <c r="L104" s="513"/>
      <c r="M104" s="513"/>
      <c r="N104" s="513"/>
      <c r="O104" s="513"/>
      <c r="P104" s="513"/>
    </row>
    <row r="105" spans="1:16" s="471" customFormat="1" ht="15" customHeight="1">
      <c r="A105" s="514" t="s">
        <v>683</v>
      </c>
      <c r="B105" s="515">
        <f>SUM(B106,B109,B119,B122:B123)</f>
        <v>460494</v>
      </c>
      <c r="C105" s="515">
        <f aca="true" t="shared" si="29" ref="C105:H105">SUM(C106,C109,C119,C122:C123)</f>
        <v>470183</v>
      </c>
      <c r="D105" s="515">
        <f t="shared" si="29"/>
        <v>629937</v>
      </c>
      <c r="E105" s="515">
        <f t="shared" si="29"/>
        <v>-505</v>
      </c>
      <c r="F105" s="515">
        <f t="shared" si="29"/>
        <v>0</v>
      </c>
      <c r="G105" s="515">
        <f t="shared" si="29"/>
        <v>0</v>
      </c>
      <c r="H105" s="515">
        <f t="shared" si="29"/>
        <v>0</v>
      </c>
      <c r="I105" s="470"/>
      <c r="J105" s="515">
        <f aca="true" t="shared" si="30" ref="J105:P105">SUM(J106,J109,J119,J122,J123)</f>
        <v>0</v>
      </c>
      <c r="K105" s="515">
        <f t="shared" si="30"/>
        <v>0</v>
      </c>
      <c r="L105" s="515">
        <f t="shared" si="30"/>
        <v>0</v>
      </c>
      <c r="M105" s="515">
        <f t="shared" si="30"/>
        <v>0</v>
      </c>
      <c r="N105" s="515">
        <f t="shared" si="30"/>
        <v>0</v>
      </c>
      <c r="O105" s="515">
        <f t="shared" si="30"/>
        <v>0</v>
      </c>
      <c r="P105" s="515">
        <f t="shared" si="30"/>
        <v>0</v>
      </c>
    </row>
    <row r="106" spans="1:16" ht="15" customHeight="1">
      <c r="A106" s="516" t="s">
        <v>172</v>
      </c>
      <c r="B106" s="517">
        <f>SUM(B107:B108)</f>
        <v>263630</v>
      </c>
      <c r="C106" s="517">
        <f aca="true" t="shared" si="31" ref="C106:H106">SUM(C107:C108)</f>
        <v>284228</v>
      </c>
      <c r="D106" s="517">
        <f t="shared" si="31"/>
        <v>388370</v>
      </c>
      <c r="E106" s="517">
        <f t="shared" si="31"/>
        <v>0</v>
      </c>
      <c r="F106" s="517">
        <f t="shared" si="31"/>
        <v>0</v>
      </c>
      <c r="G106" s="517">
        <f t="shared" si="31"/>
        <v>0</v>
      </c>
      <c r="H106" s="517">
        <f t="shared" si="31"/>
        <v>0</v>
      </c>
      <c r="J106" s="517">
        <f aca="true" t="shared" si="32" ref="J106:P106">SUM(J107:J108)</f>
        <v>0</v>
      </c>
      <c r="K106" s="517">
        <f t="shared" si="32"/>
        <v>0</v>
      </c>
      <c r="L106" s="517">
        <f t="shared" si="32"/>
        <v>0</v>
      </c>
      <c r="M106" s="517">
        <f t="shared" si="32"/>
        <v>0</v>
      </c>
      <c r="N106" s="517">
        <f t="shared" si="32"/>
        <v>0</v>
      </c>
      <c r="O106" s="517">
        <f t="shared" si="32"/>
        <v>0</v>
      </c>
      <c r="P106" s="517">
        <f t="shared" si="32"/>
        <v>0</v>
      </c>
    </row>
    <row r="107" spans="1:16" ht="15" customHeight="1">
      <c r="A107" s="518" t="s">
        <v>684</v>
      </c>
      <c r="B107" s="519">
        <f>Conversion!L34</f>
        <v>221760</v>
      </c>
      <c r="C107" s="519">
        <f>Conversion!Q34</f>
        <v>245986</v>
      </c>
      <c r="D107" s="519">
        <f>Conversion!V34</f>
        <v>344242</v>
      </c>
      <c r="E107" s="519">
        <f>Conversion!AA34</f>
        <v>0</v>
      </c>
      <c r="F107" s="519">
        <f>Conversion!AF34</f>
        <v>0</v>
      </c>
      <c r="G107" s="519">
        <f>Conversion!AK34</f>
        <v>0</v>
      </c>
      <c r="H107" s="519">
        <f>Conversion!AP34</f>
        <v>0</v>
      </c>
      <c r="J107" s="517"/>
      <c r="K107" s="517"/>
      <c r="L107" s="517"/>
      <c r="M107" s="517"/>
      <c r="N107" s="517"/>
      <c r="O107" s="517"/>
      <c r="P107" s="517"/>
    </row>
    <row r="108" spans="1:16" ht="15" customHeight="1">
      <c r="A108" s="518" t="s">
        <v>685</v>
      </c>
      <c r="B108" s="519">
        <f>Conversion!L35</f>
        <v>41870</v>
      </c>
      <c r="C108" s="519">
        <f>Conversion!Q35</f>
        <v>38242</v>
      </c>
      <c r="D108" s="519">
        <f>Conversion!V35</f>
        <v>44128</v>
      </c>
      <c r="E108" s="519">
        <f>Conversion!AA35</f>
        <v>0</v>
      </c>
      <c r="F108" s="519">
        <f>Conversion!AF35</f>
        <v>0</v>
      </c>
      <c r="G108" s="519">
        <f>Conversion!AK35</f>
        <v>0</v>
      </c>
      <c r="H108" s="519">
        <f>Conversion!AP35</f>
        <v>0</v>
      </c>
      <c r="J108" s="517"/>
      <c r="K108" s="517"/>
      <c r="L108" s="517"/>
      <c r="M108" s="517"/>
      <c r="N108" s="517"/>
      <c r="O108" s="517"/>
      <c r="P108" s="517"/>
    </row>
    <row r="109" spans="1:16" ht="15" customHeight="1">
      <c r="A109" s="516" t="s">
        <v>561</v>
      </c>
      <c r="B109" s="519">
        <f>Conversion!L36+Conversion!L38</f>
        <v>196700</v>
      </c>
      <c r="C109" s="519">
        <f>Conversion!Q36+Conversion!Q38</f>
        <v>185758</v>
      </c>
      <c r="D109" s="519">
        <f>Conversion!V36+Conversion!V38</f>
        <v>241468</v>
      </c>
      <c r="E109" s="519">
        <f>Conversion!AA36+Conversion!AA38</f>
        <v>-505</v>
      </c>
      <c r="F109" s="519">
        <f>Conversion!AF36+Conversion!AF38</f>
        <v>0</v>
      </c>
      <c r="G109" s="519">
        <f>Conversion!AK36+Conversion!AK38</f>
        <v>0</v>
      </c>
      <c r="H109" s="519">
        <f>Conversion!AP36+Conversion!AP38</f>
        <v>0</v>
      </c>
      <c r="J109" s="517"/>
      <c r="K109" s="517"/>
      <c r="L109" s="517"/>
      <c r="M109" s="517"/>
      <c r="N109" s="517"/>
      <c r="O109" s="517"/>
      <c r="P109" s="517"/>
    </row>
    <row r="110" spans="1:16" ht="15" customHeight="1">
      <c r="A110" s="520" t="s">
        <v>686</v>
      </c>
      <c r="B110" s="517"/>
      <c r="C110" s="517"/>
      <c r="D110" s="517"/>
      <c r="E110" s="517"/>
      <c r="F110" s="517"/>
      <c r="G110" s="517"/>
      <c r="H110" s="517"/>
      <c r="J110" s="517"/>
      <c r="K110" s="517"/>
      <c r="L110" s="517"/>
      <c r="M110" s="517"/>
      <c r="N110" s="517"/>
      <c r="O110" s="517"/>
      <c r="P110" s="517"/>
    </row>
    <row r="111" spans="1:16" ht="15" customHeight="1">
      <c r="A111" s="521" t="s">
        <v>687</v>
      </c>
      <c r="B111" s="517"/>
      <c r="C111" s="517"/>
      <c r="D111" s="517"/>
      <c r="E111" s="517"/>
      <c r="F111" s="517"/>
      <c r="G111" s="517"/>
      <c r="H111" s="517"/>
      <c r="J111" s="517"/>
      <c r="K111" s="517"/>
      <c r="L111" s="517"/>
      <c r="M111" s="517"/>
      <c r="N111" s="517"/>
      <c r="O111" s="517"/>
      <c r="P111" s="517"/>
    </row>
    <row r="112" spans="1:16" ht="15" customHeight="1">
      <c r="A112" s="521" t="s">
        <v>687</v>
      </c>
      <c r="B112" s="517"/>
      <c r="C112" s="517"/>
      <c r="D112" s="517"/>
      <c r="E112" s="517"/>
      <c r="F112" s="517"/>
      <c r="G112" s="517"/>
      <c r="H112" s="517"/>
      <c r="J112" s="517"/>
      <c r="K112" s="517"/>
      <c r="L112" s="517"/>
      <c r="M112" s="517"/>
      <c r="N112" s="517"/>
      <c r="O112" s="517"/>
      <c r="P112" s="517"/>
    </row>
    <row r="113" spans="1:16" ht="15" customHeight="1">
      <c r="A113" s="521" t="s">
        <v>687</v>
      </c>
      <c r="B113" s="517"/>
      <c r="C113" s="517"/>
      <c r="D113" s="517"/>
      <c r="E113" s="517"/>
      <c r="F113" s="517"/>
      <c r="G113" s="517"/>
      <c r="H113" s="517"/>
      <c r="J113" s="517"/>
      <c r="K113" s="517"/>
      <c r="L113" s="517"/>
      <c r="M113" s="517"/>
      <c r="N113" s="517"/>
      <c r="O113" s="517"/>
      <c r="P113" s="517"/>
    </row>
    <row r="114" spans="1:16" ht="15" customHeight="1">
      <c r="A114" s="521" t="s">
        <v>687</v>
      </c>
      <c r="B114" s="517"/>
      <c r="C114" s="517"/>
      <c r="D114" s="517"/>
      <c r="E114" s="517"/>
      <c r="F114" s="517"/>
      <c r="G114" s="517"/>
      <c r="H114" s="517"/>
      <c r="J114" s="517"/>
      <c r="K114" s="517"/>
      <c r="L114" s="517"/>
      <c r="M114" s="517"/>
      <c r="N114" s="517"/>
      <c r="O114" s="517"/>
      <c r="P114" s="517"/>
    </row>
    <row r="115" spans="1:16" ht="15" customHeight="1">
      <c r="A115" s="521" t="s">
        <v>687</v>
      </c>
      <c r="B115" s="517"/>
      <c r="C115" s="517"/>
      <c r="D115" s="517"/>
      <c r="E115" s="517"/>
      <c r="F115" s="517"/>
      <c r="G115" s="517"/>
      <c r="H115" s="517"/>
      <c r="J115" s="517"/>
      <c r="K115" s="517"/>
      <c r="L115" s="517"/>
      <c r="M115" s="517"/>
      <c r="N115" s="517"/>
      <c r="O115" s="517"/>
      <c r="P115" s="517"/>
    </row>
    <row r="116" spans="1:16" ht="15" customHeight="1">
      <c r="A116" s="521" t="s">
        <v>687</v>
      </c>
      <c r="B116" s="517"/>
      <c r="C116" s="517"/>
      <c r="D116" s="517"/>
      <c r="E116" s="517"/>
      <c r="F116" s="517"/>
      <c r="G116" s="517"/>
      <c r="H116" s="517"/>
      <c r="J116" s="517"/>
      <c r="K116" s="517"/>
      <c r="L116" s="517"/>
      <c r="M116" s="517"/>
      <c r="N116" s="517"/>
      <c r="O116" s="517"/>
      <c r="P116" s="517"/>
    </row>
    <row r="117" spans="1:16" ht="15" customHeight="1">
      <c r="A117" s="521" t="s">
        <v>687</v>
      </c>
      <c r="B117" s="517"/>
      <c r="C117" s="517"/>
      <c r="D117" s="517"/>
      <c r="E117" s="517"/>
      <c r="F117" s="517"/>
      <c r="G117" s="517"/>
      <c r="H117" s="517"/>
      <c r="J117" s="517"/>
      <c r="K117" s="517"/>
      <c r="L117" s="517"/>
      <c r="M117" s="517"/>
      <c r="N117" s="517"/>
      <c r="O117" s="517"/>
      <c r="P117" s="517"/>
    </row>
    <row r="118" spans="1:16" ht="15" customHeight="1">
      <c r="A118" s="521" t="s">
        <v>687</v>
      </c>
      <c r="B118" s="517"/>
      <c r="C118" s="517"/>
      <c r="D118" s="517"/>
      <c r="E118" s="517"/>
      <c r="F118" s="517"/>
      <c r="G118" s="517"/>
      <c r="H118" s="517"/>
      <c r="J118" s="517"/>
      <c r="K118" s="517"/>
      <c r="L118" s="517"/>
      <c r="M118" s="517"/>
      <c r="N118" s="517"/>
      <c r="O118" s="517"/>
      <c r="P118" s="517"/>
    </row>
    <row r="119" spans="1:16" ht="15" customHeight="1">
      <c r="A119" s="516" t="s">
        <v>688</v>
      </c>
      <c r="B119" s="517">
        <f>SUM(B120:B121)</f>
        <v>164</v>
      </c>
      <c r="C119" s="517">
        <f aca="true" t="shared" si="33" ref="C119:H119">SUM(C120:C121)</f>
        <v>197</v>
      </c>
      <c r="D119" s="517">
        <f t="shared" si="33"/>
        <v>99</v>
      </c>
      <c r="E119" s="517">
        <f t="shared" si="33"/>
        <v>0</v>
      </c>
      <c r="F119" s="517">
        <f t="shared" si="33"/>
        <v>0</v>
      </c>
      <c r="G119" s="517">
        <f t="shared" si="33"/>
        <v>0</v>
      </c>
      <c r="H119" s="517">
        <f t="shared" si="33"/>
        <v>0</v>
      </c>
      <c r="J119" s="517">
        <f aca="true" t="shared" si="34" ref="J119:P119">SUM(J120:J121)</f>
        <v>0</v>
      </c>
      <c r="K119" s="517">
        <f t="shared" si="34"/>
        <v>0</v>
      </c>
      <c r="L119" s="517">
        <f t="shared" si="34"/>
        <v>0</v>
      </c>
      <c r="M119" s="517">
        <f t="shared" si="34"/>
        <v>0</v>
      </c>
      <c r="N119" s="517">
        <f t="shared" si="34"/>
        <v>0</v>
      </c>
      <c r="O119" s="517">
        <f t="shared" si="34"/>
        <v>0</v>
      </c>
      <c r="P119" s="517">
        <f t="shared" si="34"/>
        <v>0</v>
      </c>
    </row>
    <row r="120" spans="1:16" ht="15" customHeight="1">
      <c r="A120" s="518" t="s">
        <v>126</v>
      </c>
      <c r="B120" s="519">
        <f>Conversion!L43</f>
        <v>0</v>
      </c>
      <c r="C120" s="519">
        <f>Conversion!Q43</f>
        <v>0</v>
      </c>
      <c r="D120" s="519">
        <f>Conversion!V43</f>
        <v>99</v>
      </c>
      <c r="E120" s="519">
        <f>Conversion!AA43</f>
        <v>0</v>
      </c>
      <c r="F120" s="519">
        <f>Conversion!AF43</f>
        <v>0</v>
      </c>
      <c r="G120" s="519">
        <f>Conversion!AK43</f>
        <v>0</v>
      </c>
      <c r="H120" s="519">
        <f>Conversion!AP43</f>
        <v>0</v>
      </c>
      <c r="J120" s="517"/>
      <c r="K120" s="517"/>
      <c r="L120" s="517"/>
      <c r="M120" s="517"/>
      <c r="N120" s="517"/>
      <c r="O120" s="517"/>
      <c r="P120" s="517"/>
    </row>
    <row r="121" spans="1:16" ht="15" customHeight="1">
      <c r="A121" s="518" t="s">
        <v>130</v>
      </c>
      <c r="B121" s="519">
        <f>Conversion!L45</f>
        <v>164</v>
      </c>
      <c r="C121" s="519">
        <f>Conversion!Q45</f>
        <v>197</v>
      </c>
      <c r="D121" s="519">
        <f>Conversion!V45</f>
        <v>0</v>
      </c>
      <c r="E121" s="519">
        <f>Conversion!AA45</f>
        <v>0</v>
      </c>
      <c r="F121" s="519">
        <f>Conversion!AF45</f>
        <v>0</v>
      </c>
      <c r="G121" s="519">
        <f>Conversion!AK45</f>
        <v>0</v>
      </c>
      <c r="H121" s="519">
        <f>Conversion!AP45</f>
        <v>0</v>
      </c>
      <c r="J121" s="517"/>
      <c r="K121" s="517"/>
      <c r="L121" s="517"/>
      <c r="M121" s="517"/>
      <c r="N121" s="517"/>
      <c r="O121" s="517"/>
      <c r="P121" s="517"/>
    </row>
    <row r="122" spans="1:16" ht="15" customHeight="1">
      <c r="A122" s="516" t="s">
        <v>689</v>
      </c>
      <c r="B122" s="519">
        <f>Conversion!L46</f>
        <v>0</v>
      </c>
      <c r="C122" s="519">
        <f>Conversion!Q46</f>
        <v>0</v>
      </c>
      <c r="D122" s="519">
        <f>Conversion!V46</f>
        <v>0</v>
      </c>
      <c r="E122" s="519">
        <f>Conversion!AA46</f>
        <v>0</v>
      </c>
      <c r="F122" s="519">
        <f>Conversion!AF46</f>
        <v>0</v>
      </c>
      <c r="G122" s="519">
        <f>Conversion!AK46</f>
        <v>0</v>
      </c>
      <c r="H122" s="519">
        <f>Conversion!AP46</f>
        <v>0</v>
      </c>
      <c r="J122" s="517"/>
      <c r="K122" s="517"/>
      <c r="L122" s="517"/>
      <c r="M122" s="517"/>
      <c r="N122" s="517"/>
      <c r="O122" s="517"/>
      <c r="P122" s="517"/>
    </row>
    <row r="123" spans="1:16" ht="15" customHeight="1">
      <c r="A123" s="516" t="s">
        <v>690</v>
      </c>
      <c r="B123" s="519">
        <f>Conversion!L47</f>
        <v>0</v>
      </c>
      <c r="C123" s="519">
        <f>Conversion!Q47</f>
        <v>0</v>
      </c>
      <c r="D123" s="519">
        <f>Conversion!V47</f>
        <v>0</v>
      </c>
      <c r="E123" s="519">
        <f>Conversion!AA47</f>
        <v>0</v>
      </c>
      <c r="F123" s="519">
        <f>Conversion!AF47</f>
        <v>0</v>
      </c>
      <c r="G123" s="519">
        <f>Conversion!AK47</f>
        <v>0</v>
      </c>
      <c r="H123" s="519">
        <f>Conversion!AP47</f>
        <v>0</v>
      </c>
      <c r="J123" s="517"/>
      <c r="K123" s="517"/>
      <c r="L123" s="517"/>
      <c r="M123" s="517"/>
      <c r="N123" s="517"/>
      <c r="O123" s="517"/>
      <c r="P123" s="517"/>
    </row>
    <row r="124" spans="1:16" s="471" customFormat="1" ht="15" customHeight="1">
      <c r="A124" s="522" t="s">
        <v>691</v>
      </c>
      <c r="B124" s="515">
        <f>SUM(B125,B132,B135:B136,B143:B145)</f>
        <v>1011</v>
      </c>
      <c r="C124" s="515">
        <f aca="true" t="shared" si="35" ref="C124:H124">SUM(C125,C132,C135:C136,C143:C145)</f>
        <v>1014</v>
      </c>
      <c r="D124" s="515">
        <f t="shared" si="35"/>
        <v>0</v>
      </c>
      <c r="E124" s="515">
        <f t="shared" si="35"/>
        <v>0</v>
      </c>
      <c r="F124" s="515">
        <f t="shared" si="35"/>
        <v>0</v>
      </c>
      <c r="G124" s="515">
        <f t="shared" si="35"/>
        <v>0</v>
      </c>
      <c r="H124" s="515">
        <f t="shared" si="35"/>
        <v>0</v>
      </c>
      <c r="I124" s="470"/>
      <c r="J124" s="515">
        <f aca="true" t="shared" si="36" ref="J124:P124">SUM(J125,J132,J135,J136,J143,J144,J145)</f>
        <v>0</v>
      </c>
      <c r="K124" s="515">
        <f t="shared" si="36"/>
        <v>0</v>
      </c>
      <c r="L124" s="515">
        <f t="shared" si="36"/>
        <v>0</v>
      </c>
      <c r="M124" s="515">
        <f t="shared" si="36"/>
        <v>0</v>
      </c>
      <c r="N124" s="515">
        <f t="shared" si="36"/>
        <v>0</v>
      </c>
      <c r="O124" s="515">
        <f t="shared" si="36"/>
        <v>0</v>
      </c>
      <c r="P124" s="515">
        <f t="shared" si="36"/>
        <v>0</v>
      </c>
    </row>
    <row r="125" spans="1:16" ht="15" customHeight="1">
      <c r="A125" s="516" t="s">
        <v>692</v>
      </c>
      <c r="B125" s="517">
        <f>SUM(B126,B129)</f>
        <v>1011</v>
      </c>
      <c r="C125" s="517">
        <f aca="true" t="shared" si="37" ref="C125:H125">SUM(C126,C129)</f>
        <v>1014</v>
      </c>
      <c r="D125" s="517">
        <f t="shared" si="37"/>
        <v>0</v>
      </c>
      <c r="E125" s="517">
        <f t="shared" si="37"/>
        <v>0</v>
      </c>
      <c r="F125" s="517">
        <f t="shared" si="37"/>
        <v>0</v>
      </c>
      <c r="G125" s="517">
        <f t="shared" si="37"/>
        <v>0</v>
      </c>
      <c r="H125" s="517">
        <f t="shared" si="37"/>
        <v>0</v>
      </c>
      <c r="J125" s="517">
        <f aca="true" t="shared" si="38" ref="J125:P125">SUM(J126,J129)</f>
        <v>0</v>
      </c>
      <c r="K125" s="517">
        <f t="shared" si="38"/>
        <v>0</v>
      </c>
      <c r="L125" s="517">
        <f t="shared" si="38"/>
        <v>0</v>
      </c>
      <c r="M125" s="517">
        <f t="shared" si="38"/>
        <v>0</v>
      </c>
      <c r="N125" s="517">
        <f t="shared" si="38"/>
        <v>0</v>
      </c>
      <c r="O125" s="517">
        <f t="shared" si="38"/>
        <v>0</v>
      </c>
      <c r="P125" s="517">
        <f t="shared" si="38"/>
        <v>0</v>
      </c>
    </row>
    <row r="126" spans="1:16" ht="15" customHeight="1">
      <c r="A126" s="518" t="s">
        <v>693</v>
      </c>
      <c r="B126" s="517">
        <f>SUM(B127:B128)</f>
        <v>0</v>
      </c>
      <c r="C126" s="517">
        <f aca="true" t="shared" si="39" ref="C126:H126">SUM(C127:C128)</f>
        <v>0</v>
      </c>
      <c r="D126" s="517">
        <f t="shared" si="39"/>
        <v>0</v>
      </c>
      <c r="E126" s="517">
        <f t="shared" si="39"/>
        <v>0</v>
      </c>
      <c r="F126" s="517">
        <f t="shared" si="39"/>
        <v>0</v>
      </c>
      <c r="G126" s="517">
        <f t="shared" si="39"/>
        <v>0</v>
      </c>
      <c r="H126" s="517">
        <f t="shared" si="39"/>
        <v>0</v>
      </c>
      <c r="J126" s="517">
        <f aca="true" t="shared" si="40" ref="J126:P126">SUM(J127:J128)</f>
        <v>0</v>
      </c>
      <c r="K126" s="517">
        <f t="shared" si="40"/>
        <v>0</v>
      </c>
      <c r="L126" s="517">
        <f t="shared" si="40"/>
        <v>0</v>
      </c>
      <c r="M126" s="517">
        <f t="shared" si="40"/>
        <v>0</v>
      </c>
      <c r="N126" s="517">
        <f t="shared" si="40"/>
        <v>0</v>
      </c>
      <c r="O126" s="517">
        <f t="shared" si="40"/>
        <v>0</v>
      </c>
      <c r="P126" s="517">
        <f t="shared" si="40"/>
        <v>0</v>
      </c>
    </row>
    <row r="127" spans="1:16" ht="15" customHeight="1">
      <c r="A127" s="523" t="s">
        <v>694</v>
      </c>
      <c r="B127" s="519">
        <f>Conversion!L50</f>
        <v>0</v>
      </c>
      <c r="C127" s="519">
        <f>Conversion!Q50</f>
        <v>0</v>
      </c>
      <c r="D127" s="519">
        <f>Conversion!V50</f>
        <v>0</v>
      </c>
      <c r="E127" s="519">
        <f>Conversion!AA50</f>
        <v>0</v>
      </c>
      <c r="F127" s="519">
        <f>Conversion!AF50</f>
        <v>0</v>
      </c>
      <c r="G127" s="519">
        <f>Conversion!AK50</f>
        <v>0</v>
      </c>
      <c r="H127" s="519">
        <f>Conversion!AP50</f>
        <v>0</v>
      </c>
      <c r="J127" s="517"/>
      <c r="K127" s="517"/>
      <c r="L127" s="517"/>
      <c r="M127" s="517"/>
      <c r="N127" s="517"/>
      <c r="O127" s="517"/>
      <c r="P127" s="517"/>
    </row>
    <row r="128" spans="1:16" ht="15" customHeight="1">
      <c r="A128" s="523" t="s">
        <v>695</v>
      </c>
      <c r="B128" s="519"/>
      <c r="C128" s="519"/>
      <c r="D128" s="519"/>
      <c r="E128" s="519"/>
      <c r="F128" s="519"/>
      <c r="G128" s="519"/>
      <c r="H128" s="519"/>
      <c r="J128" s="517"/>
      <c r="K128" s="517"/>
      <c r="L128" s="517"/>
      <c r="M128" s="517"/>
      <c r="N128" s="517"/>
      <c r="O128" s="517"/>
      <c r="P128" s="517"/>
    </row>
    <row r="129" spans="1:16" ht="15" customHeight="1">
      <c r="A129" s="518" t="s">
        <v>299</v>
      </c>
      <c r="B129" s="517">
        <f>SUM(B130:B131)</f>
        <v>1011</v>
      </c>
      <c r="C129" s="517">
        <f aca="true" t="shared" si="41" ref="C129:H129">SUM(C130:C131)</f>
        <v>1014</v>
      </c>
      <c r="D129" s="517">
        <f t="shared" si="41"/>
        <v>0</v>
      </c>
      <c r="E129" s="517">
        <f t="shared" si="41"/>
        <v>0</v>
      </c>
      <c r="F129" s="517">
        <f t="shared" si="41"/>
        <v>0</v>
      </c>
      <c r="G129" s="517">
        <f t="shared" si="41"/>
        <v>0</v>
      </c>
      <c r="H129" s="517">
        <f t="shared" si="41"/>
        <v>0</v>
      </c>
      <c r="J129" s="517">
        <f aca="true" t="shared" si="42" ref="J129:P129">SUM(J130:J131)</f>
        <v>0</v>
      </c>
      <c r="K129" s="517">
        <f t="shared" si="42"/>
        <v>0</v>
      </c>
      <c r="L129" s="517">
        <f t="shared" si="42"/>
        <v>0</v>
      </c>
      <c r="M129" s="517">
        <f t="shared" si="42"/>
        <v>0</v>
      </c>
      <c r="N129" s="517">
        <f t="shared" si="42"/>
        <v>0</v>
      </c>
      <c r="O129" s="517">
        <f t="shared" si="42"/>
        <v>0</v>
      </c>
      <c r="P129" s="517">
        <f t="shared" si="42"/>
        <v>0</v>
      </c>
    </row>
    <row r="130" spans="1:16" ht="15" customHeight="1">
      <c r="A130" s="523" t="s">
        <v>299</v>
      </c>
      <c r="B130" s="519">
        <f>Conversion!L51</f>
        <v>1011</v>
      </c>
      <c r="C130" s="519">
        <f>Conversion!Q51</f>
        <v>1014</v>
      </c>
      <c r="D130" s="519">
        <f>Conversion!V51</f>
        <v>0</v>
      </c>
      <c r="E130" s="519">
        <f>Conversion!AA51</f>
        <v>0</v>
      </c>
      <c r="F130" s="519">
        <f>Conversion!AF51</f>
        <v>0</v>
      </c>
      <c r="G130" s="519">
        <f>Conversion!AK51</f>
        <v>0</v>
      </c>
      <c r="H130" s="519">
        <f>Conversion!AP51</f>
        <v>0</v>
      </c>
      <c r="J130" s="517"/>
      <c r="K130" s="517"/>
      <c r="L130" s="517"/>
      <c r="M130" s="517"/>
      <c r="N130" s="517"/>
      <c r="O130" s="517"/>
      <c r="P130" s="517"/>
    </row>
    <row r="131" spans="1:16" ht="15" customHeight="1">
      <c r="A131" s="523" t="s">
        <v>696</v>
      </c>
      <c r="B131" s="519"/>
      <c r="C131" s="519"/>
      <c r="D131" s="519"/>
      <c r="E131" s="519"/>
      <c r="F131" s="519"/>
      <c r="G131" s="519"/>
      <c r="H131" s="519"/>
      <c r="J131" s="517"/>
      <c r="K131" s="517"/>
      <c r="L131" s="517"/>
      <c r="M131" s="517"/>
      <c r="N131" s="517"/>
      <c r="O131" s="517"/>
      <c r="P131" s="517"/>
    </row>
    <row r="132" spans="1:16" ht="15" customHeight="1">
      <c r="A132" s="516" t="s">
        <v>300</v>
      </c>
      <c r="B132" s="517">
        <f>SUM(B133:B134)</f>
        <v>0</v>
      </c>
      <c r="C132" s="517">
        <f aca="true" t="shared" si="43" ref="C132:H132">SUM(C133:C134)</f>
        <v>0</v>
      </c>
      <c r="D132" s="517">
        <f t="shared" si="43"/>
        <v>0</v>
      </c>
      <c r="E132" s="517">
        <f t="shared" si="43"/>
        <v>0</v>
      </c>
      <c r="F132" s="517">
        <f t="shared" si="43"/>
        <v>0</v>
      </c>
      <c r="G132" s="517">
        <f t="shared" si="43"/>
        <v>0</v>
      </c>
      <c r="H132" s="517">
        <f t="shared" si="43"/>
        <v>0</v>
      </c>
      <c r="J132" s="517">
        <f aca="true" t="shared" si="44" ref="J132:P132">SUM(J133:J134)</f>
        <v>0</v>
      </c>
      <c r="K132" s="517">
        <f t="shared" si="44"/>
        <v>0</v>
      </c>
      <c r="L132" s="517">
        <f t="shared" si="44"/>
        <v>0</v>
      </c>
      <c r="M132" s="517">
        <f t="shared" si="44"/>
        <v>0</v>
      </c>
      <c r="N132" s="517">
        <f t="shared" si="44"/>
        <v>0</v>
      </c>
      <c r="O132" s="517">
        <f t="shared" si="44"/>
        <v>0</v>
      </c>
      <c r="P132" s="517">
        <f t="shared" si="44"/>
        <v>0</v>
      </c>
    </row>
    <row r="133" spans="1:16" ht="15" customHeight="1">
      <c r="A133" s="518" t="s">
        <v>697</v>
      </c>
      <c r="B133" s="519"/>
      <c r="C133" s="519"/>
      <c r="D133" s="519"/>
      <c r="E133" s="519"/>
      <c r="F133" s="519"/>
      <c r="G133" s="519"/>
      <c r="H133" s="519"/>
      <c r="J133" s="517"/>
      <c r="K133" s="517"/>
      <c r="L133" s="517"/>
      <c r="M133" s="517"/>
      <c r="N133" s="517"/>
      <c r="O133" s="517"/>
      <c r="P133" s="517"/>
    </row>
    <row r="134" spans="1:16" ht="15" customHeight="1">
      <c r="A134" s="518" t="s">
        <v>698</v>
      </c>
      <c r="B134" s="519">
        <f>Conversion!L52</f>
        <v>0</v>
      </c>
      <c r="C134" s="519">
        <f>Conversion!Q52</f>
        <v>0</v>
      </c>
      <c r="D134" s="519">
        <f>Conversion!V52</f>
        <v>0</v>
      </c>
      <c r="E134" s="519">
        <f>Conversion!AA52</f>
        <v>0</v>
      </c>
      <c r="F134" s="519">
        <f>Conversion!AF52</f>
        <v>0</v>
      </c>
      <c r="G134" s="519">
        <f>Conversion!AK52</f>
        <v>0</v>
      </c>
      <c r="H134" s="519">
        <f>Conversion!AP52</f>
        <v>0</v>
      </c>
      <c r="J134" s="524">
        <f aca="true" t="shared" si="45" ref="J134:P134">J92</f>
        <v>0</v>
      </c>
      <c r="K134" s="524">
        <f t="shared" si="45"/>
        <v>0</v>
      </c>
      <c r="L134" s="524">
        <f t="shared" si="45"/>
        <v>0</v>
      </c>
      <c r="M134" s="524">
        <f t="shared" si="45"/>
        <v>0</v>
      </c>
      <c r="N134" s="524">
        <f t="shared" si="45"/>
        <v>0</v>
      </c>
      <c r="O134" s="524">
        <f t="shared" si="45"/>
        <v>0</v>
      </c>
      <c r="P134" s="524">
        <f t="shared" si="45"/>
        <v>0</v>
      </c>
    </row>
    <row r="135" spans="1:16" ht="15" customHeight="1">
      <c r="A135" s="516" t="s">
        <v>159</v>
      </c>
      <c r="B135" s="519">
        <f>Conversion!L53</f>
        <v>0</v>
      </c>
      <c r="C135" s="519">
        <f>Conversion!Q53</f>
        <v>0</v>
      </c>
      <c r="D135" s="519">
        <f>Conversion!V53</f>
        <v>0</v>
      </c>
      <c r="E135" s="519">
        <f>Conversion!AA53</f>
        <v>0</v>
      </c>
      <c r="F135" s="519">
        <f>Conversion!AF53</f>
        <v>0</v>
      </c>
      <c r="G135" s="519">
        <f>Conversion!AK53</f>
        <v>0</v>
      </c>
      <c r="H135" s="519">
        <f>Conversion!AP53</f>
        <v>0</v>
      </c>
      <c r="J135" s="517"/>
      <c r="K135" s="517"/>
      <c r="L135" s="517"/>
      <c r="M135" s="517"/>
      <c r="N135" s="517"/>
      <c r="O135" s="517"/>
      <c r="P135" s="517"/>
    </row>
    <row r="136" spans="1:16" ht="15" customHeight="1">
      <c r="A136" s="516" t="s">
        <v>699</v>
      </c>
      <c r="B136" s="517">
        <f>SUM(B137,B140)</f>
        <v>0</v>
      </c>
      <c r="C136" s="517">
        <f aca="true" t="shared" si="46" ref="C136:H136">SUM(C137,C140)</f>
        <v>0</v>
      </c>
      <c r="D136" s="517">
        <f t="shared" si="46"/>
        <v>0</v>
      </c>
      <c r="E136" s="517">
        <f t="shared" si="46"/>
        <v>0</v>
      </c>
      <c r="F136" s="517">
        <f t="shared" si="46"/>
        <v>0</v>
      </c>
      <c r="G136" s="517">
        <f t="shared" si="46"/>
        <v>0</v>
      </c>
      <c r="H136" s="517">
        <f t="shared" si="46"/>
        <v>0</v>
      </c>
      <c r="J136" s="517">
        <f aca="true" t="shared" si="47" ref="J136:P136">SUM(J137,J140)</f>
        <v>0</v>
      </c>
      <c r="K136" s="517">
        <f t="shared" si="47"/>
        <v>0</v>
      </c>
      <c r="L136" s="517">
        <f t="shared" si="47"/>
        <v>0</v>
      </c>
      <c r="M136" s="517">
        <f t="shared" si="47"/>
        <v>0</v>
      </c>
      <c r="N136" s="517">
        <f t="shared" si="47"/>
        <v>0</v>
      </c>
      <c r="O136" s="517">
        <f t="shared" si="47"/>
        <v>0</v>
      </c>
      <c r="P136" s="517">
        <f t="shared" si="47"/>
        <v>0</v>
      </c>
    </row>
    <row r="137" spans="1:16" ht="15" customHeight="1">
      <c r="A137" s="518" t="s">
        <v>700</v>
      </c>
      <c r="B137" s="517">
        <f>SUM(B138:B139)</f>
        <v>0</v>
      </c>
      <c r="C137" s="517">
        <f aca="true" t="shared" si="48" ref="C137:H137">SUM(C138:C139)</f>
        <v>0</v>
      </c>
      <c r="D137" s="517">
        <f t="shared" si="48"/>
        <v>0</v>
      </c>
      <c r="E137" s="517">
        <f t="shared" si="48"/>
        <v>0</v>
      </c>
      <c r="F137" s="517">
        <f t="shared" si="48"/>
        <v>0</v>
      </c>
      <c r="G137" s="517">
        <f t="shared" si="48"/>
        <v>0</v>
      </c>
      <c r="H137" s="517">
        <f t="shared" si="48"/>
        <v>0</v>
      </c>
      <c r="J137" s="517">
        <f aca="true" t="shared" si="49" ref="J137:P137">SUM(J138:J139)</f>
        <v>0</v>
      </c>
      <c r="K137" s="517">
        <f t="shared" si="49"/>
        <v>0</v>
      </c>
      <c r="L137" s="517">
        <f t="shared" si="49"/>
        <v>0</v>
      </c>
      <c r="M137" s="517">
        <f t="shared" si="49"/>
        <v>0</v>
      </c>
      <c r="N137" s="517">
        <f t="shared" si="49"/>
        <v>0</v>
      </c>
      <c r="O137" s="517">
        <f t="shared" si="49"/>
        <v>0</v>
      </c>
      <c r="P137" s="517">
        <f t="shared" si="49"/>
        <v>0</v>
      </c>
    </row>
    <row r="138" spans="1:16" ht="15" customHeight="1">
      <c r="A138" s="525" t="s">
        <v>701</v>
      </c>
      <c r="B138" s="519">
        <f>Conversion!L55</f>
        <v>0</v>
      </c>
      <c r="C138" s="519">
        <f>Conversion!Q55</f>
        <v>0</v>
      </c>
      <c r="D138" s="519">
        <f>Conversion!V55</f>
        <v>0</v>
      </c>
      <c r="E138" s="519">
        <f>Conversion!AA55</f>
        <v>0</v>
      </c>
      <c r="F138" s="519">
        <f>Conversion!AF55</f>
        <v>0</v>
      </c>
      <c r="G138" s="519">
        <f>Conversion!AK55</f>
        <v>0</v>
      </c>
      <c r="H138" s="519">
        <f>Conversion!AP55</f>
        <v>0</v>
      </c>
      <c r="J138" s="524"/>
      <c r="K138" s="524"/>
      <c r="L138" s="524"/>
      <c r="M138" s="524"/>
      <c r="N138" s="524"/>
      <c r="O138" s="524"/>
      <c r="P138" s="524"/>
    </row>
    <row r="139" spans="1:16" ht="15" customHeight="1">
      <c r="A139" s="523" t="s">
        <v>140</v>
      </c>
      <c r="B139" s="517">
        <f>Conversion!L56</f>
        <v>0</v>
      </c>
      <c r="C139" s="517">
        <f>Conversion!Q56</f>
        <v>0</v>
      </c>
      <c r="D139" s="517">
        <f>Conversion!V56</f>
        <v>0</v>
      </c>
      <c r="E139" s="517">
        <f>Conversion!AA56</f>
        <v>0</v>
      </c>
      <c r="F139" s="517">
        <f>Conversion!AF56</f>
        <v>0</v>
      </c>
      <c r="G139" s="517">
        <f>Conversion!AK56</f>
        <v>0</v>
      </c>
      <c r="H139" s="517">
        <f>Conversion!AP56</f>
        <v>0</v>
      </c>
      <c r="J139" s="517"/>
      <c r="K139" s="517"/>
      <c r="L139" s="517"/>
      <c r="M139" s="517"/>
      <c r="N139" s="517"/>
      <c r="O139" s="517"/>
      <c r="P139" s="517"/>
    </row>
    <row r="140" spans="1:16" ht="15" customHeight="1">
      <c r="A140" s="518" t="s">
        <v>702</v>
      </c>
      <c r="B140" s="517">
        <f>SUM(B141:B142)</f>
        <v>0</v>
      </c>
      <c r="C140" s="517">
        <f aca="true" t="shared" si="50" ref="C140:H140">SUM(C141:C142)</f>
        <v>0</v>
      </c>
      <c r="D140" s="517">
        <f t="shared" si="50"/>
        <v>0</v>
      </c>
      <c r="E140" s="517">
        <f t="shared" si="50"/>
        <v>0</v>
      </c>
      <c r="F140" s="517">
        <f t="shared" si="50"/>
        <v>0</v>
      </c>
      <c r="G140" s="517">
        <f t="shared" si="50"/>
        <v>0</v>
      </c>
      <c r="H140" s="517">
        <f t="shared" si="50"/>
        <v>0</v>
      </c>
      <c r="J140" s="517">
        <f aca="true" t="shared" si="51" ref="J140:P140">SUM(J141:J142)</f>
        <v>0</v>
      </c>
      <c r="K140" s="517">
        <f t="shared" si="51"/>
        <v>0</v>
      </c>
      <c r="L140" s="517">
        <f t="shared" si="51"/>
        <v>0</v>
      </c>
      <c r="M140" s="517">
        <f t="shared" si="51"/>
        <v>0</v>
      </c>
      <c r="N140" s="517">
        <f t="shared" si="51"/>
        <v>0</v>
      </c>
      <c r="O140" s="517">
        <f t="shared" si="51"/>
        <v>0</v>
      </c>
      <c r="P140" s="517">
        <f t="shared" si="51"/>
        <v>0</v>
      </c>
    </row>
    <row r="141" spans="1:16" ht="15" customHeight="1">
      <c r="A141" s="523" t="s">
        <v>703</v>
      </c>
      <c r="B141" s="517"/>
      <c r="C141" s="517"/>
      <c r="D141" s="517"/>
      <c r="E141" s="517"/>
      <c r="F141" s="517"/>
      <c r="G141" s="517"/>
      <c r="H141" s="517"/>
      <c r="J141" s="517"/>
      <c r="K141" s="517"/>
      <c r="L141" s="517"/>
      <c r="M141" s="517"/>
      <c r="N141" s="517"/>
      <c r="O141" s="517"/>
      <c r="P141" s="517"/>
    </row>
    <row r="142" spans="1:16" ht="15" customHeight="1">
      <c r="A142" s="523" t="s">
        <v>140</v>
      </c>
      <c r="B142" s="517"/>
      <c r="C142" s="517"/>
      <c r="D142" s="517"/>
      <c r="E142" s="517"/>
      <c r="F142" s="517"/>
      <c r="G142" s="517"/>
      <c r="H142" s="517"/>
      <c r="J142" s="517"/>
      <c r="K142" s="517"/>
      <c r="L142" s="517"/>
      <c r="M142" s="517"/>
      <c r="N142" s="517"/>
      <c r="O142" s="517"/>
      <c r="P142" s="517"/>
    </row>
    <row r="143" spans="1:16" ht="15" customHeight="1">
      <c r="A143" s="516" t="s">
        <v>303</v>
      </c>
      <c r="B143" s="519">
        <f>Conversion!L57</f>
        <v>0</v>
      </c>
      <c r="C143" s="519">
        <f>Conversion!Q57</f>
        <v>0</v>
      </c>
      <c r="D143" s="519">
        <f>Conversion!V57</f>
        <v>0</v>
      </c>
      <c r="E143" s="519">
        <f>Conversion!AA57</f>
        <v>0</v>
      </c>
      <c r="F143" s="519">
        <f>Conversion!AF57</f>
        <v>0</v>
      </c>
      <c r="G143" s="519">
        <f>Conversion!AK57</f>
        <v>0</v>
      </c>
      <c r="H143" s="519">
        <f>Conversion!AP57</f>
        <v>0</v>
      </c>
      <c r="J143" s="517"/>
      <c r="K143" s="517"/>
      <c r="L143" s="517"/>
      <c r="M143" s="517"/>
      <c r="N143" s="517"/>
      <c r="O143" s="517"/>
      <c r="P143" s="517"/>
    </row>
    <row r="144" spans="1:16" ht="15" customHeight="1">
      <c r="A144" s="516" t="s">
        <v>334</v>
      </c>
      <c r="B144" s="519">
        <f>Conversion!L58</f>
        <v>0</v>
      </c>
      <c r="C144" s="519">
        <f>Conversion!Q58</f>
        <v>0</v>
      </c>
      <c r="D144" s="519">
        <f>Conversion!V58</f>
        <v>0</v>
      </c>
      <c r="E144" s="519">
        <f>Conversion!AA58</f>
        <v>0</v>
      </c>
      <c r="F144" s="519">
        <f>Conversion!AF58</f>
        <v>0</v>
      </c>
      <c r="G144" s="519">
        <f>Conversion!AK58</f>
        <v>0</v>
      </c>
      <c r="H144" s="519">
        <f>Conversion!AP58</f>
        <v>0</v>
      </c>
      <c r="J144" s="517"/>
      <c r="K144" s="517"/>
      <c r="L144" s="517"/>
      <c r="M144" s="517"/>
      <c r="N144" s="517"/>
      <c r="O144" s="517"/>
      <c r="P144" s="517"/>
    </row>
    <row r="145" spans="1:16" ht="15" customHeight="1">
      <c r="A145" s="516" t="s">
        <v>704</v>
      </c>
      <c r="B145" s="517">
        <f>SUM(B146:B147)</f>
        <v>0</v>
      </c>
      <c r="C145" s="517">
        <f aca="true" t="shared" si="52" ref="C145:H145">SUM(C146:C147)</f>
        <v>0</v>
      </c>
      <c r="D145" s="517">
        <f t="shared" si="52"/>
        <v>0</v>
      </c>
      <c r="E145" s="517">
        <f t="shared" si="52"/>
        <v>0</v>
      </c>
      <c r="F145" s="517">
        <f t="shared" si="52"/>
        <v>0</v>
      </c>
      <c r="G145" s="517">
        <f t="shared" si="52"/>
        <v>0</v>
      </c>
      <c r="H145" s="517">
        <f t="shared" si="52"/>
        <v>0</v>
      </c>
      <c r="J145" s="517">
        <f aca="true" t="shared" si="53" ref="J145:P145">SUM(J146:J147)</f>
        <v>0</v>
      </c>
      <c r="K145" s="517">
        <f t="shared" si="53"/>
        <v>0</v>
      </c>
      <c r="L145" s="517">
        <f t="shared" si="53"/>
        <v>0</v>
      </c>
      <c r="M145" s="517">
        <f t="shared" si="53"/>
        <v>0</v>
      </c>
      <c r="N145" s="517">
        <f t="shared" si="53"/>
        <v>0</v>
      </c>
      <c r="O145" s="517">
        <f t="shared" si="53"/>
        <v>0</v>
      </c>
      <c r="P145" s="517">
        <f t="shared" si="53"/>
        <v>0</v>
      </c>
    </row>
    <row r="146" spans="1:16" ht="15" customHeight="1">
      <c r="A146" s="518" t="s">
        <v>705</v>
      </c>
      <c r="B146" s="519">
        <f>Conversion!L60</f>
        <v>0</v>
      </c>
      <c r="C146" s="519">
        <f>Conversion!Q60</f>
        <v>0</v>
      </c>
      <c r="D146" s="519">
        <f>Conversion!V60</f>
        <v>0</v>
      </c>
      <c r="E146" s="519">
        <f>Conversion!AA60</f>
        <v>0</v>
      </c>
      <c r="F146" s="519">
        <f>Conversion!AF60</f>
        <v>0</v>
      </c>
      <c r="G146" s="519">
        <f>Conversion!AK60</f>
        <v>0</v>
      </c>
      <c r="H146" s="519">
        <f>Conversion!AP60</f>
        <v>0</v>
      </c>
      <c r="J146" s="517"/>
      <c r="K146" s="517"/>
      <c r="L146" s="517"/>
      <c r="M146" s="517"/>
      <c r="N146" s="517"/>
      <c r="O146" s="517"/>
      <c r="P146" s="517"/>
    </row>
    <row r="147" spans="1:16" ht="15" customHeight="1">
      <c r="A147" s="518" t="s">
        <v>706</v>
      </c>
      <c r="B147" s="519">
        <f>Conversion!L61</f>
        <v>0</v>
      </c>
      <c r="C147" s="519">
        <f>Conversion!Q61</f>
        <v>0</v>
      </c>
      <c r="D147" s="519">
        <f>Conversion!V61</f>
        <v>0</v>
      </c>
      <c r="E147" s="519">
        <f>Conversion!AA61</f>
        <v>0</v>
      </c>
      <c r="F147" s="519">
        <f>Conversion!AF61</f>
        <v>0</v>
      </c>
      <c r="G147" s="519">
        <f>Conversion!AK61</f>
        <v>0</v>
      </c>
      <c r="H147" s="519">
        <f>Conversion!AP61</f>
        <v>0</v>
      </c>
      <c r="J147" s="517"/>
      <c r="K147" s="517"/>
      <c r="L147" s="517"/>
      <c r="M147" s="517"/>
      <c r="N147" s="517"/>
      <c r="O147" s="517"/>
      <c r="P147" s="517"/>
    </row>
    <row r="148" spans="1:16" s="471" customFormat="1" ht="15" customHeight="1">
      <c r="A148" s="522" t="s">
        <v>707</v>
      </c>
      <c r="B148" s="515">
        <f>SUM(B149,B152,B155:B157)</f>
        <v>12808</v>
      </c>
      <c r="C148" s="515">
        <f aca="true" t="shared" si="54" ref="C148:H148">SUM(C149,C152,C155:C157)</f>
        <v>10595</v>
      </c>
      <c r="D148" s="515">
        <f t="shared" si="54"/>
        <v>0</v>
      </c>
      <c r="E148" s="515">
        <f t="shared" si="54"/>
        <v>0</v>
      </c>
      <c r="F148" s="515">
        <f t="shared" si="54"/>
        <v>0</v>
      </c>
      <c r="G148" s="515">
        <f t="shared" si="54"/>
        <v>0</v>
      </c>
      <c r="H148" s="515">
        <f t="shared" si="54"/>
        <v>0</v>
      </c>
      <c r="I148" s="470"/>
      <c r="J148" s="515">
        <f aca="true" t="shared" si="55" ref="J148:P148">SUM(J149,J152,J155,J156,J157)</f>
        <v>0</v>
      </c>
      <c r="K148" s="515">
        <f t="shared" si="55"/>
        <v>0</v>
      </c>
      <c r="L148" s="515">
        <f t="shared" si="55"/>
        <v>0</v>
      </c>
      <c r="M148" s="515">
        <f t="shared" si="55"/>
        <v>0</v>
      </c>
      <c r="N148" s="515">
        <f t="shared" si="55"/>
        <v>0</v>
      </c>
      <c r="O148" s="515">
        <f t="shared" si="55"/>
        <v>0</v>
      </c>
      <c r="P148" s="515">
        <f t="shared" si="55"/>
        <v>0</v>
      </c>
    </row>
    <row r="149" spans="1:16" ht="15" customHeight="1">
      <c r="A149" s="516" t="s">
        <v>708</v>
      </c>
      <c r="B149" s="517">
        <f>SUM(B150:B151)</f>
        <v>2892</v>
      </c>
      <c r="C149" s="517">
        <f aca="true" t="shared" si="56" ref="C149:H149">SUM(C150:C151)</f>
        <v>2821</v>
      </c>
      <c r="D149" s="517">
        <f t="shared" si="56"/>
        <v>0</v>
      </c>
      <c r="E149" s="517">
        <f t="shared" si="56"/>
        <v>0</v>
      </c>
      <c r="F149" s="517">
        <f t="shared" si="56"/>
        <v>0</v>
      </c>
      <c r="G149" s="517">
        <f t="shared" si="56"/>
        <v>0</v>
      </c>
      <c r="H149" s="517">
        <f t="shared" si="56"/>
        <v>0</v>
      </c>
      <c r="J149" s="517">
        <f aca="true" t="shared" si="57" ref="J149:P149">SUM(J150:J151)</f>
        <v>0</v>
      </c>
      <c r="K149" s="517">
        <f t="shared" si="57"/>
        <v>0</v>
      </c>
      <c r="L149" s="517">
        <f t="shared" si="57"/>
        <v>0</v>
      </c>
      <c r="M149" s="517">
        <f t="shared" si="57"/>
        <v>0</v>
      </c>
      <c r="N149" s="517">
        <f t="shared" si="57"/>
        <v>0</v>
      </c>
      <c r="O149" s="517">
        <f t="shared" si="57"/>
        <v>0</v>
      </c>
      <c r="P149" s="517">
        <f t="shared" si="57"/>
        <v>0</v>
      </c>
    </row>
    <row r="150" spans="1:16" ht="15" customHeight="1">
      <c r="A150" s="518" t="s">
        <v>241</v>
      </c>
      <c r="B150" s="519">
        <f>Conversion!L64</f>
        <v>2892</v>
      </c>
      <c r="C150" s="519">
        <f>Conversion!Q64</f>
        <v>2821</v>
      </c>
      <c r="D150" s="519">
        <f>Conversion!V64</f>
        <v>0</v>
      </c>
      <c r="E150" s="519">
        <f>Conversion!AA64</f>
        <v>0</v>
      </c>
      <c r="F150" s="519">
        <f>Conversion!AF64</f>
        <v>0</v>
      </c>
      <c r="G150" s="519">
        <f>Conversion!AK64</f>
        <v>0</v>
      </c>
      <c r="H150" s="519">
        <f>Conversion!AP64</f>
        <v>0</v>
      </c>
      <c r="J150" s="517"/>
      <c r="K150" s="517"/>
      <c r="L150" s="517"/>
      <c r="M150" s="517"/>
      <c r="N150" s="517"/>
      <c r="O150" s="517"/>
      <c r="P150" s="517"/>
    </row>
    <row r="151" spans="1:16" ht="15" customHeight="1">
      <c r="A151" s="518" t="s">
        <v>709</v>
      </c>
      <c r="B151" s="519">
        <f>Conversion!L65</f>
        <v>0</v>
      </c>
      <c r="C151" s="519">
        <f>Conversion!Q65</f>
        <v>0</v>
      </c>
      <c r="D151" s="519">
        <f>Conversion!V65</f>
        <v>0</v>
      </c>
      <c r="E151" s="519">
        <f>Conversion!AA65</f>
        <v>0</v>
      </c>
      <c r="F151" s="519">
        <f>Conversion!AF65</f>
        <v>0</v>
      </c>
      <c r="G151" s="519">
        <f>Conversion!AK65</f>
        <v>0</v>
      </c>
      <c r="H151" s="519">
        <f>Conversion!AP65</f>
        <v>0</v>
      </c>
      <c r="J151" s="517"/>
      <c r="K151" s="517"/>
      <c r="L151" s="517"/>
      <c r="M151" s="517"/>
      <c r="N151" s="517"/>
      <c r="O151" s="517"/>
      <c r="P151" s="517"/>
    </row>
    <row r="152" spans="1:16" ht="15" customHeight="1">
      <c r="A152" s="516" t="s">
        <v>710</v>
      </c>
      <c r="B152" s="517">
        <f>SUM(B153:B154)</f>
        <v>4599</v>
      </c>
      <c r="C152" s="517">
        <f aca="true" t="shared" si="58" ref="C152:H152">SUM(C153:C154)</f>
        <v>2615</v>
      </c>
      <c r="D152" s="517">
        <f t="shared" si="58"/>
        <v>0</v>
      </c>
      <c r="E152" s="517">
        <f t="shared" si="58"/>
        <v>0</v>
      </c>
      <c r="F152" s="517">
        <f t="shared" si="58"/>
        <v>0</v>
      </c>
      <c r="G152" s="517">
        <f t="shared" si="58"/>
        <v>0</v>
      </c>
      <c r="H152" s="517">
        <f t="shared" si="58"/>
        <v>0</v>
      </c>
      <c r="J152" s="517">
        <f aca="true" t="shared" si="59" ref="J152:P152">SUM(J153:J154)</f>
        <v>0</v>
      </c>
      <c r="K152" s="517">
        <f t="shared" si="59"/>
        <v>0</v>
      </c>
      <c r="L152" s="517">
        <f t="shared" si="59"/>
        <v>0</v>
      </c>
      <c r="M152" s="517">
        <f t="shared" si="59"/>
        <v>0</v>
      </c>
      <c r="N152" s="517">
        <f t="shared" si="59"/>
        <v>0</v>
      </c>
      <c r="O152" s="517">
        <f t="shared" si="59"/>
        <v>0</v>
      </c>
      <c r="P152" s="517">
        <f t="shared" si="59"/>
        <v>0</v>
      </c>
    </row>
    <row r="153" spans="1:16" ht="15" customHeight="1">
      <c r="A153" s="518" t="s">
        <v>711</v>
      </c>
      <c r="B153" s="519">
        <f>Conversion!L67</f>
        <v>7</v>
      </c>
      <c r="C153" s="519">
        <f>Conversion!Q67</f>
        <v>57</v>
      </c>
      <c r="D153" s="519">
        <f>Conversion!V67</f>
        <v>0</v>
      </c>
      <c r="E153" s="519">
        <f>Conversion!AA67</f>
        <v>0</v>
      </c>
      <c r="F153" s="519">
        <f>Conversion!AF67</f>
        <v>0</v>
      </c>
      <c r="G153" s="519">
        <f>Conversion!AK67</f>
        <v>0</v>
      </c>
      <c r="H153" s="519">
        <f>Conversion!AP67</f>
        <v>0</v>
      </c>
      <c r="J153" s="517"/>
      <c r="K153" s="517"/>
      <c r="L153" s="517"/>
      <c r="M153" s="517"/>
      <c r="N153" s="517"/>
      <c r="O153" s="517"/>
      <c r="P153" s="517"/>
    </row>
    <row r="154" spans="1:16" ht="15" customHeight="1">
      <c r="A154" s="518" t="s">
        <v>712</v>
      </c>
      <c r="B154" s="519">
        <f>Conversion!L68</f>
        <v>4592</v>
      </c>
      <c r="C154" s="519">
        <f>Conversion!Q68</f>
        <v>2558</v>
      </c>
      <c r="D154" s="519">
        <f>Conversion!V68</f>
        <v>0</v>
      </c>
      <c r="E154" s="519">
        <f>Conversion!AA68</f>
        <v>0</v>
      </c>
      <c r="F154" s="519">
        <f>Conversion!AF68</f>
        <v>0</v>
      </c>
      <c r="G154" s="519">
        <f>Conversion!AK68</f>
        <v>0</v>
      </c>
      <c r="H154" s="519">
        <f>Conversion!AP68</f>
        <v>0</v>
      </c>
      <c r="J154" s="517"/>
      <c r="K154" s="517"/>
      <c r="L154" s="517"/>
      <c r="M154" s="517"/>
      <c r="N154" s="517"/>
      <c r="O154" s="517"/>
      <c r="P154" s="517"/>
    </row>
    <row r="155" spans="1:16" ht="15" customHeight="1">
      <c r="A155" s="516" t="s">
        <v>713</v>
      </c>
      <c r="B155" s="519">
        <f>Conversion!L69</f>
        <v>5317</v>
      </c>
      <c r="C155" s="519">
        <f>Conversion!Q69</f>
        <v>5159</v>
      </c>
      <c r="D155" s="519">
        <f>Conversion!V69</f>
        <v>0</v>
      </c>
      <c r="E155" s="519">
        <f>Conversion!AA69</f>
        <v>0</v>
      </c>
      <c r="F155" s="519">
        <f>Conversion!AF69</f>
        <v>0</v>
      </c>
      <c r="G155" s="519">
        <f>Conversion!AK69</f>
        <v>0</v>
      </c>
      <c r="H155" s="519">
        <f>Conversion!AP69</f>
        <v>0</v>
      </c>
      <c r="J155" s="517"/>
      <c r="K155" s="517"/>
      <c r="L155" s="517"/>
      <c r="M155" s="517"/>
      <c r="N155" s="517"/>
      <c r="O155" s="517"/>
      <c r="P155" s="517"/>
    </row>
    <row r="156" spans="1:16" ht="15" customHeight="1">
      <c r="A156" s="516" t="s">
        <v>714</v>
      </c>
      <c r="B156" s="519">
        <f>Conversion!L70</f>
        <v>0</v>
      </c>
      <c r="C156" s="519">
        <f>Conversion!Q70</f>
        <v>0</v>
      </c>
      <c r="D156" s="519">
        <f>Conversion!V70</f>
        <v>0</v>
      </c>
      <c r="E156" s="519">
        <f>Conversion!AA70</f>
        <v>0</v>
      </c>
      <c r="F156" s="519">
        <f>Conversion!AF70</f>
        <v>0</v>
      </c>
      <c r="G156" s="519">
        <f>Conversion!AK70</f>
        <v>0</v>
      </c>
      <c r="H156" s="519">
        <f>Conversion!AP70</f>
        <v>0</v>
      </c>
      <c r="J156" s="517"/>
      <c r="K156" s="517"/>
      <c r="L156" s="517"/>
      <c r="M156" s="517"/>
      <c r="N156" s="517"/>
      <c r="O156" s="517"/>
      <c r="P156" s="517"/>
    </row>
    <row r="157" spans="1:16" ht="15" customHeight="1">
      <c r="A157" s="516" t="s">
        <v>715</v>
      </c>
      <c r="B157" s="519">
        <f>Conversion!L71</f>
        <v>0</v>
      </c>
      <c r="C157" s="519">
        <f>Conversion!Q71</f>
        <v>0</v>
      </c>
      <c r="D157" s="519">
        <f>Conversion!V71</f>
        <v>0</v>
      </c>
      <c r="E157" s="519">
        <f>Conversion!AA71</f>
        <v>0</v>
      </c>
      <c r="F157" s="519">
        <f>Conversion!AF71</f>
        <v>0</v>
      </c>
      <c r="G157" s="519">
        <f>Conversion!AK71</f>
        <v>0</v>
      </c>
      <c r="H157" s="519">
        <f>Conversion!AP71</f>
        <v>0</v>
      </c>
      <c r="J157" s="517"/>
      <c r="K157" s="517"/>
      <c r="L157" s="517"/>
      <c r="M157" s="517"/>
      <c r="N157" s="517"/>
      <c r="O157" s="517"/>
      <c r="P157" s="517"/>
    </row>
    <row r="158" spans="1:16" ht="15" customHeight="1">
      <c r="A158" s="526"/>
      <c r="B158" s="517"/>
      <c r="C158" s="517"/>
      <c r="D158" s="517"/>
      <c r="E158" s="517"/>
      <c r="F158" s="517"/>
      <c r="G158" s="517"/>
      <c r="H158" s="517"/>
      <c r="J158" s="517"/>
      <c r="K158" s="517"/>
      <c r="L158" s="517"/>
      <c r="M158" s="517"/>
      <c r="N158" s="517"/>
      <c r="O158" s="517"/>
      <c r="P158" s="517"/>
    </row>
    <row r="159" spans="1:16" s="471" customFormat="1" ht="15" customHeight="1">
      <c r="A159" s="527" t="s">
        <v>716</v>
      </c>
      <c r="B159" s="476">
        <f>SUM(B105,B124,B148)</f>
        <v>474313</v>
      </c>
      <c r="C159" s="476">
        <f aca="true" t="shared" si="60" ref="C159:H159">SUM(C105,C124,C148)</f>
        <v>481792</v>
      </c>
      <c r="D159" s="476">
        <f t="shared" si="60"/>
        <v>629937</v>
      </c>
      <c r="E159" s="476">
        <f t="shared" si="60"/>
        <v>-505</v>
      </c>
      <c r="F159" s="476">
        <f t="shared" si="60"/>
        <v>0</v>
      </c>
      <c r="G159" s="476">
        <f t="shared" si="60"/>
        <v>0</v>
      </c>
      <c r="H159" s="476">
        <f t="shared" si="60"/>
        <v>0</v>
      </c>
      <c r="I159" s="470"/>
      <c r="J159" s="476">
        <f aca="true" t="shared" si="61" ref="J159:P159">SUM(J105,J124,J148)</f>
        <v>0</v>
      </c>
      <c r="K159" s="476">
        <f t="shared" si="61"/>
        <v>0</v>
      </c>
      <c r="L159" s="476">
        <f t="shared" si="61"/>
        <v>0</v>
      </c>
      <c r="M159" s="476">
        <f t="shared" si="61"/>
        <v>0</v>
      </c>
      <c r="N159" s="476">
        <f t="shared" si="61"/>
        <v>0</v>
      </c>
      <c r="O159" s="476">
        <f t="shared" si="61"/>
        <v>0</v>
      </c>
      <c r="P159" s="476">
        <f t="shared" si="61"/>
        <v>0</v>
      </c>
    </row>
    <row r="160" spans="1:16" ht="15" customHeight="1">
      <c r="A160" s="528"/>
      <c r="B160" s="479"/>
      <c r="C160" s="479"/>
      <c r="D160" s="479"/>
      <c r="E160" s="479"/>
      <c r="F160" s="479"/>
      <c r="G160" s="479"/>
      <c r="H160" s="479"/>
      <c r="J160" s="479"/>
      <c r="K160" s="479"/>
      <c r="L160" s="479"/>
      <c r="M160" s="479"/>
      <c r="N160" s="479"/>
      <c r="O160" s="479"/>
      <c r="P160" s="479"/>
    </row>
    <row r="161" spans="1:16" ht="15" customHeight="1">
      <c r="A161" s="527"/>
      <c r="B161" s="479"/>
      <c r="C161" s="479"/>
      <c r="D161" s="479"/>
      <c r="E161" s="479"/>
      <c r="F161" s="479"/>
      <c r="G161" s="479"/>
      <c r="H161" s="479"/>
      <c r="J161" s="479"/>
      <c r="K161" s="479"/>
      <c r="L161" s="479"/>
      <c r="M161" s="479"/>
      <c r="N161" s="479"/>
      <c r="O161" s="479"/>
      <c r="P161" s="479"/>
    </row>
    <row r="162" spans="1:16" ht="15" customHeight="1">
      <c r="A162" s="529" t="s">
        <v>664</v>
      </c>
      <c r="B162" s="475"/>
      <c r="C162" s="475"/>
      <c r="D162" s="475"/>
      <c r="E162" s="475"/>
      <c r="F162" s="475"/>
      <c r="G162" s="475"/>
      <c r="H162" s="475"/>
      <c r="J162" s="475"/>
      <c r="K162" s="475"/>
      <c r="L162" s="475"/>
      <c r="M162" s="475"/>
      <c r="N162" s="475"/>
      <c r="O162" s="475"/>
      <c r="P162" s="475"/>
    </row>
    <row r="163" spans="1:16" ht="15" customHeight="1">
      <c r="A163" s="530" t="s">
        <v>665</v>
      </c>
      <c r="B163" s="475"/>
      <c r="C163" s="475"/>
      <c r="D163" s="475"/>
      <c r="E163" s="475"/>
      <c r="F163" s="475"/>
      <c r="G163" s="475"/>
      <c r="H163" s="475"/>
      <c r="J163" s="475">
        <f aca="true" t="shared" si="62" ref="J163:P170">J66</f>
        <v>0</v>
      </c>
      <c r="K163" s="475">
        <f t="shared" si="62"/>
        <v>0</v>
      </c>
      <c r="L163" s="475">
        <f t="shared" si="62"/>
        <v>0</v>
      </c>
      <c r="M163" s="475">
        <f t="shared" si="62"/>
        <v>0</v>
      </c>
      <c r="N163" s="475">
        <f t="shared" si="62"/>
        <v>0</v>
      </c>
      <c r="O163" s="475">
        <f t="shared" si="62"/>
        <v>0</v>
      </c>
      <c r="P163" s="475">
        <f t="shared" si="62"/>
        <v>0</v>
      </c>
    </row>
    <row r="164" spans="1:16" ht="15" customHeight="1">
      <c r="A164" s="530" t="s">
        <v>666</v>
      </c>
      <c r="B164" s="475"/>
      <c r="C164" s="475"/>
      <c r="D164" s="475"/>
      <c r="E164" s="475"/>
      <c r="F164" s="475"/>
      <c r="G164" s="475"/>
      <c r="H164" s="475"/>
      <c r="J164" s="475">
        <f t="shared" si="62"/>
        <v>0</v>
      </c>
      <c r="K164" s="475">
        <f t="shared" si="62"/>
        <v>0</v>
      </c>
      <c r="L164" s="475">
        <f t="shared" si="62"/>
        <v>0</v>
      </c>
      <c r="M164" s="475">
        <f t="shared" si="62"/>
        <v>0</v>
      </c>
      <c r="N164" s="475">
        <f t="shared" si="62"/>
        <v>0</v>
      </c>
      <c r="O164" s="475">
        <f t="shared" si="62"/>
        <v>0</v>
      </c>
      <c r="P164" s="475">
        <f t="shared" si="62"/>
        <v>0</v>
      </c>
    </row>
    <row r="165" spans="1:16" ht="15" customHeight="1">
      <c r="A165" s="530" t="s">
        <v>666</v>
      </c>
      <c r="B165" s="475"/>
      <c r="C165" s="475"/>
      <c r="D165" s="475"/>
      <c r="E165" s="475"/>
      <c r="F165" s="475"/>
      <c r="G165" s="475"/>
      <c r="H165" s="475"/>
      <c r="J165" s="475">
        <f t="shared" si="62"/>
        <v>0</v>
      </c>
      <c r="K165" s="475">
        <f t="shared" si="62"/>
        <v>0</v>
      </c>
      <c r="L165" s="475">
        <f t="shared" si="62"/>
        <v>0</v>
      </c>
      <c r="M165" s="475">
        <f t="shared" si="62"/>
        <v>0</v>
      </c>
      <c r="N165" s="475">
        <f t="shared" si="62"/>
        <v>0</v>
      </c>
      <c r="O165" s="475">
        <f t="shared" si="62"/>
        <v>0</v>
      </c>
      <c r="P165" s="475">
        <f t="shared" si="62"/>
        <v>0</v>
      </c>
    </row>
    <row r="166" spans="1:16" ht="15" customHeight="1">
      <c r="A166" s="530" t="s">
        <v>666</v>
      </c>
      <c r="B166" s="475"/>
      <c r="C166" s="475"/>
      <c r="D166" s="475"/>
      <c r="E166" s="475"/>
      <c r="F166" s="475"/>
      <c r="G166" s="475"/>
      <c r="H166" s="475"/>
      <c r="J166" s="475">
        <f t="shared" si="62"/>
        <v>0</v>
      </c>
      <c r="K166" s="475">
        <f t="shared" si="62"/>
        <v>0</v>
      </c>
      <c r="L166" s="475">
        <f t="shared" si="62"/>
        <v>0</v>
      </c>
      <c r="M166" s="475">
        <f t="shared" si="62"/>
        <v>0</v>
      </c>
      <c r="N166" s="475">
        <f t="shared" si="62"/>
        <v>0</v>
      </c>
      <c r="O166" s="475">
        <f t="shared" si="62"/>
        <v>0</v>
      </c>
      <c r="P166" s="475">
        <f t="shared" si="62"/>
        <v>0</v>
      </c>
    </row>
    <row r="167" spans="1:16" ht="15" customHeight="1">
      <c r="A167" s="530" t="s">
        <v>666</v>
      </c>
      <c r="B167" s="475"/>
      <c r="C167" s="475"/>
      <c r="D167" s="475"/>
      <c r="E167" s="475"/>
      <c r="F167" s="475"/>
      <c r="G167" s="475"/>
      <c r="H167" s="475"/>
      <c r="J167" s="475">
        <f t="shared" si="62"/>
        <v>0</v>
      </c>
      <c r="K167" s="475">
        <f t="shared" si="62"/>
        <v>0</v>
      </c>
      <c r="L167" s="475">
        <f t="shared" si="62"/>
        <v>0</v>
      </c>
      <c r="M167" s="475">
        <f t="shared" si="62"/>
        <v>0</v>
      </c>
      <c r="N167" s="475">
        <f t="shared" si="62"/>
        <v>0</v>
      </c>
      <c r="O167" s="475">
        <f t="shared" si="62"/>
        <v>0</v>
      </c>
      <c r="P167" s="475">
        <f t="shared" si="62"/>
        <v>0</v>
      </c>
    </row>
    <row r="168" spans="1:16" ht="15" customHeight="1">
      <c r="A168" s="530" t="s">
        <v>666</v>
      </c>
      <c r="B168" s="475"/>
      <c r="C168" s="475"/>
      <c r="D168" s="475"/>
      <c r="E168" s="475"/>
      <c r="F168" s="475"/>
      <c r="G168" s="475"/>
      <c r="H168" s="475"/>
      <c r="J168" s="475">
        <f t="shared" si="62"/>
        <v>0</v>
      </c>
      <c r="K168" s="475">
        <f t="shared" si="62"/>
        <v>0</v>
      </c>
      <c r="L168" s="475">
        <f t="shared" si="62"/>
        <v>0</v>
      </c>
      <c r="M168" s="475">
        <f t="shared" si="62"/>
        <v>0</v>
      </c>
      <c r="N168" s="475">
        <f t="shared" si="62"/>
        <v>0</v>
      </c>
      <c r="O168" s="475">
        <f t="shared" si="62"/>
        <v>0</v>
      </c>
      <c r="P168" s="475">
        <f t="shared" si="62"/>
        <v>0</v>
      </c>
    </row>
    <row r="169" spans="1:16" ht="15" customHeight="1">
      <c r="A169" s="530" t="s">
        <v>666</v>
      </c>
      <c r="B169" s="475"/>
      <c r="C169" s="475"/>
      <c r="D169" s="475"/>
      <c r="E169" s="475"/>
      <c r="F169" s="475"/>
      <c r="G169" s="475"/>
      <c r="H169" s="475"/>
      <c r="J169" s="475">
        <f t="shared" si="62"/>
        <v>0</v>
      </c>
      <c r="K169" s="475">
        <f t="shared" si="62"/>
        <v>0</v>
      </c>
      <c r="L169" s="475">
        <f t="shared" si="62"/>
        <v>0</v>
      </c>
      <c r="M169" s="475">
        <f t="shared" si="62"/>
        <v>0</v>
      </c>
      <c r="N169" s="475">
        <f t="shared" si="62"/>
        <v>0</v>
      </c>
      <c r="O169" s="475">
        <f t="shared" si="62"/>
        <v>0</v>
      </c>
      <c r="P169" s="475">
        <f t="shared" si="62"/>
        <v>0</v>
      </c>
    </row>
    <row r="170" spans="1:16" ht="15" customHeight="1">
      <c r="A170" s="530" t="s">
        <v>666</v>
      </c>
      <c r="B170" s="475"/>
      <c r="C170" s="475"/>
      <c r="D170" s="475"/>
      <c r="E170" s="475"/>
      <c r="F170" s="475"/>
      <c r="G170" s="475"/>
      <c r="H170" s="475"/>
      <c r="J170" s="475">
        <f t="shared" si="62"/>
        <v>0</v>
      </c>
      <c r="K170" s="475">
        <f t="shared" si="62"/>
        <v>0</v>
      </c>
      <c r="L170" s="475">
        <f t="shared" si="62"/>
        <v>0</v>
      </c>
      <c r="M170" s="475">
        <f t="shared" si="62"/>
        <v>0</v>
      </c>
      <c r="N170" s="475">
        <f t="shared" si="62"/>
        <v>0</v>
      </c>
      <c r="O170" s="475">
        <f t="shared" si="62"/>
        <v>0</v>
      </c>
      <c r="P170" s="475">
        <f t="shared" si="62"/>
        <v>0</v>
      </c>
    </row>
    <row r="171" spans="1:16" ht="15" customHeight="1">
      <c r="A171" s="529"/>
      <c r="B171" s="475"/>
      <c r="C171" s="475"/>
      <c r="D171" s="475"/>
      <c r="E171" s="475"/>
      <c r="F171" s="475"/>
      <c r="G171" s="475"/>
      <c r="H171" s="475"/>
      <c r="J171" s="475"/>
      <c r="K171" s="475"/>
      <c r="L171" s="475"/>
      <c r="M171" s="475"/>
      <c r="N171" s="475"/>
      <c r="O171" s="475"/>
      <c r="P171" s="475"/>
    </row>
    <row r="172" spans="1:16" s="471" customFormat="1" ht="15" customHeight="1">
      <c r="A172" s="527" t="s">
        <v>717</v>
      </c>
      <c r="B172" s="476"/>
      <c r="C172" s="476"/>
      <c r="D172" s="476"/>
      <c r="E172" s="476"/>
      <c r="F172" s="476"/>
      <c r="G172" s="476"/>
      <c r="H172" s="476"/>
      <c r="I172" s="470"/>
      <c r="J172" s="476">
        <f aca="true" t="shared" si="63" ref="J172:P172">SUM(J159,J163:J170)</f>
        <v>0</v>
      </c>
      <c r="K172" s="476">
        <f t="shared" si="63"/>
        <v>0</v>
      </c>
      <c r="L172" s="476">
        <f t="shared" si="63"/>
        <v>0</v>
      </c>
      <c r="M172" s="476">
        <f t="shared" si="63"/>
        <v>0</v>
      </c>
      <c r="N172" s="476">
        <f t="shared" si="63"/>
        <v>0</v>
      </c>
      <c r="O172" s="476">
        <f t="shared" si="63"/>
        <v>0</v>
      </c>
      <c r="P172" s="476">
        <f t="shared" si="63"/>
        <v>0</v>
      </c>
    </row>
    <row r="173" spans="1:16" ht="15" customHeight="1">
      <c r="A173" s="529"/>
      <c r="B173" s="475"/>
      <c r="C173" s="475"/>
      <c r="D173" s="475"/>
      <c r="E173" s="475"/>
      <c r="F173" s="475"/>
      <c r="G173" s="475"/>
      <c r="H173" s="475"/>
      <c r="J173" s="475"/>
      <c r="K173" s="475"/>
      <c r="L173" s="475"/>
      <c r="M173" s="475"/>
      <c r="N173" s="475"/>
      <c r="O173" s="475"/>
      <c r="P173" s="475"/>
    </row>
    <row r="174" spans="1:16" ht="15" customHeight="1">
      <c r="A174" s="529" t="s">
        <v>668</v>
      </c>
      <c r="B174" s="475"/>
      <c r="C174" s="475"/>
      <c r="D174" s="475"/>
      <c r="E174" s="475"/>
      <c r="F174" s="475"/>
      <c r="G174" s="475"/>
      <c r="H174" s="475"/>
      <c r="J174" s="475"/>
      <c r="K174" s="475"/>
      <c r="L174" s="475"/>
      <c r="M174" s="475"/>
      <c r="N174" s="475"/>
      <c r="O174" s="475"/>
      <c r="P174" s="475"/>
    </row>
    <row r="175" spans="1:16" ht="15" customHeight="1">
      <c r="A175" s="530" t="s">
        <v>669</v>
      </c>
      <c r="B175" s="475"/>
      <c r="C175" s="475"/>
      <c r="D175" s="475"/>
      <c r="E175" s="475"/>
      <c r="F175" s="475"/>
      <c r="G175" s="475"/>
      <c r="H175" s="475"/>
      <c r="J175" s="475">
        <f aca="true" t="shared" si="64" ref="J175:P181">J78</f>
        <v>0</v>
      </c>
      <c r="K175" s="475">
        <f t="shared" si="64"/>
        <v>0</v>
      </c>
      <c r="L175" s="475">
        <f t="shared" si="64"/>
        <v>0</v>
      </c>
      <c r="M175" s="475">
        <f t="shared" si="64"/>
        <v>0</v>
      </c>
      <c r="N175" s="475">
        <f t="shared" si="64"/>
        <v>0</v>
      </c>
      <c r="O175" s="475">
        <f t="shared" si="64"/>
        <v>0</v>
      </c>
      <c r="P175" s="475">
        <f t="shared" si="64"/>
        <v>0</v>
      </c>
    </row>
    <row r="176" spans="1:16" ht="15" customHeight="1">
      <c r="A176" s="530" t="s">
        <v>670</v>
      </c>
      <c r="B176" s="475"/>
      <c r="C176" s="475"/>
      <c r="D176" s="475"/>
      <c r="E176" s="475"/>
      <c r="F176" s="475"/>
      <c r="G176" s="475"/>
      <c r="H176" s="475"/>
      <c r="J176" s="475">
        <f t="shared" si="64"/>
        <v>0</v>
      </c>
      <c r="K176" s="475">
        <f t="shared" si="64"/>
        <v>0</v>
      </c>
      <c r="L176" s="475">
        <f t="shared" si="64"/>
        <v>0</v>
      </c>
      <c r="M176" s="475">
        <f t="shared" si="64"/>
        <v>0</v>
      </c>
      <c r="N176" s="475">
        <f t="shared" si="64"/>
        <v>0</v>
      </c>
      <c r="O176" s="475">
        <f t="shared" si="64"/>
        <v>0</v>
      </c>
      <c r="P176" s="475">
        <f t="shared" si="64"/>
        <v>0</v>
      </c>
    </row>
    <row r="177" spans="1:16" ht="15" customHeight="1">
      <c r="A177" s="530" t="s">
        <v>671</v>
      </c>
      <c r="B177" s="475"/>
      <c r="C177" s="475"/>
      <c r="D177" s="475"/>
      <c r="E177" s="475"/>
      <c r="F177" s="475"/>
      <c r="G177" s="475"/>
      <c r="H177" s="475"/>
      <c r="J177" s="475">
        <f t="shared" si="64"/>
        <v>0</v>
      </c>
      <c r="K177" s="475">
        <f t="shared" si="64"/>
        <v>0</v>
      </c>
      <c r="L177" s="475">
        <f t="shared" si="64"/>
        <v>0</v>
      </c>
      <c r="M177" s="475">
        <f t="shared" si="64"/>
        <v>0</v>
      </c>
      <c r="N177" s="475">
        <f t="shared" si="64"/>
        <v>0</v>
      </c>
      <c r="O177" s="475">
        <f t="shared" si="64"/>
        <v>0</v>
      </c>
      <c r="P177" s="475">
        <f t="shared" si="64"/>
        <v>0</v>
      </c>
    </row>
    <row r="178" spans="1:16" ht="15" customHeight="1">
      <c r="A178" s="530" t="s">
        <v>666</v>
      </c>
      <c r="B178" s="475"/>
      <c r="C178" s="475"/>
      <c r="D178" s="475"/>
      <c r="E178" s="475"/>
      <c r="F178" s="475"/>
      <c r="G178" s="475"/>
      <c r="H178" s="475"/>
      <c r="J178" s="475">
        <f t="shared" si="64"/>
        <v>0</v>
      </c>
      <c r="K178" s="475">
        <f t="shared" si="64"/>
        <v>0</v>
      </c>
      <c r="L178" s="475">
        <f t="shared" si="64"/>
        <v>0</v>
      </c>
      <c r="M178" s="475">
        <f t="shared" si="64"/>
        <v>0</v>
      </c>
      <c r="N178" s="475">
        <f t="shared" si="64"/>
        <v>0</v>
      </c>
      <c r="O178" s="475">
        <f t="shared" si="64"/>
        <v>0</v>
      </c>
      <c r="P178" s="475">
        <f t="shared" si="64"/>
        <v>0</v>
      </c>
    </row>
    <row r="179" spans="1:16" ht="15" customHeight="1">
      <c r="A179" s="530" t="s">
        <v>666</v>
      </c>
      <c r="B179" s="475"/>
      <c r="C179" s="475"/>
      <c r="D179" s="475"/>
      <c r="E179" s="475"/>
      <c r="F179" s="475"/>
      <c r="G179" s="475"/>
      <c r="H179" s="475"/>
      <c r="J179" s="475">
        <f t="shared" si="64"/>
        <v>0</v>
      </c>
      <c r="K179" s="475">
        <f t="shared" si="64"/>
        <v>0</v>
      </c>
      <c r="L179" s="475">
        <f t="shared" si="64"/>
        <v>0</v>
      </c>
      <c r="M179" s="475">
        <f t="shared" si="64"/>
        <v>0</v>
      </c>
      <c r="N179" s="475">
        <f t="shared" si="64"/>
        <v>0</v>
      </c>
      <c r="O179" s="475">
        <f t="shared" si="64"/>
        <v>0</v>
      </c>
      <c r="P179" s="475">
        <f t="shared" si="64"/>
        <v>0</v>
      </c>
    </row>
    <row r="180" spans="1:16" ht="15" customHeight="1">
      <c r="A180" s="530" t="s">
        <v>666</v>
      </c>
      <c r="B180" s="475"/>
      <c r="C180" s="475"/>
      <c r="D180" s="475"/>
      <c r="E180" s="475"/>
      <c r="F180" s="475"/>
      <c r="G180" s="475"/>
      <c r="H180" s="475"/>
      <c r="J180" s="475">
        <f t="shared" si="64"/>
        <v>0</v>
      </c>
      <c r="K180" s="475">
        <f t="shared" si="64"/>
        <v>0</v>
      </c>
      <c r="L180" s="475">
        <f t="shared" si="64"/>
        <v>0</v>
      </c>
      <c r="M180" s="475">
        <f t="shared" si="64"/>
        <v>0</v>
      </c>
      <c r="N180" s="475">
        <f t="shared" si="64"/>
        <v>0</v>
      </c>
      <c r="O180" s="475">
        <f t="shared" si="64"/>
        <v>0</v>
      </c>
      <c r="P180" s="475">
        <f t="shared" si="64"/>
        <v>0</v>
      </c>
    </row>
    <row r="181" spans="1:16" ht="15" customHeight="1">
      <c r="A181" s="530" t="s">
        <v>666</v>
      </c>
      <c r="B181" s="475"/>
      <c r="C181" s="475"/>
      <c r="D181" s="475"/>
      <c r="E181" s="475"/>
      <c r="F181" s="475"/>
      <c r="G181" s="475"/>
      <c r="H181" s="475"/>
      <c r="J181" s="475">
        <f t="shared" si="64"/>
        <v>0</v>
      </c>
      <c r="K181" s="475">
        <f t="shared" si="64"/>
        <v>0</v>
      </c>
      <c r="L181" s="475">
        <f t="shared" si="64"/>
        <v>0</v>
      </c>
      <c r="M181" s="475">
        <f t="shared" si="64"/>
        <v>0</v>
      </c>
      <c r="N181" s="475">
        <f t="shared" si="64"/>
        <v>0</v>
      </c>
      <c r="O181" s="475">
        <f t="shared" si="64"/>
        <v>0</v>
      </c>
      <c r="P181" s="475">
        <f t="shared" si="64"/>
        <v>0</v>
      </c>
    </row>
    <row r="182" spans="1:16" ht="15" customHeight="1">
      <c r="A182" s="529"/>
      <c r="B182" s="475"/>
      <c r="C182" s="475"/>
      <c r="D182" s="475"/>
      <c r="E182" s="475"/>
      <c r="F182" s="475"/>
      <c r="G182" s="475"/>
      <c r="H182" s="475"/>
      <c r="J182" s="475"/>
      <c r="K182" s="475"/>
      <c r="L182" s="475"/>
      <c r="M182" s="475"/>
      <c r="N182" s="475"/>
      <c r="O182" s="475"/>
      <c r="P182" s="475"/>
    </row>
    <row r="183" spans="1:16" ht="15" customHeight="1">
      <c r="A183" s="477" t="s">
        <v>718</v>
      </c>
      <c r="B183" s="476"/>
      <c r="C183" s="476"/>
      <c r="D183" s="476"/>
      <c r="E183" s="476"/>
      <c r="F183" s="476"/>
      <c r="G183" s="476"/>
      <c r="H183" s="476"/>
      <c r="J183" s="476">
        <f aca="true" t="shared" si="65" ref="J183:P183">SUM(J172,J175:J181)</f>
        <v>0</v>
      </c>
      <c r="K183" s="476">
        <f t="shared" si="65"/>
        <v>0</v>
      </c>
      <c r="L183" s="476">
        <f t="shared" si="65"/>
        <v>0</v>
      </c>
      <c r="M183" s="476">
        <f t="shared" si="65"/>
        <v>0</v>
      </c>
      <c r="N183" s="476">
        <f t="shared" si="65"/>
        <v>0</v>
      </c>
      <c r="O183" s="476">
        <f t="shared" si="65"/>
        <v>0</v>
      </c>
      <c r="P183" s="476">
        <f t="shared" si="65"/>
        <v>0</v>
      </c>
    </row>
    <row r="184" spans="1:16" ht="15" customHeight="1">
      <c r="A184" s="511"/>
      <c r="B184" s="531"/>
      <c r="C184" s="531"/>
      <c r="D184" s="531"/>
      <c r="E184" s="531"/>
      <c r="F184" s="531"/>
      <c r="G184" s="531"/>
      <c r="H184" s="531"/>
      <c r="J184" s="531"/>
      <c r="K184" s="531"/>
      <c r="L184" s="531"/>
      <c r="M184" s="531"/>
      <c r="N184" s="531"/>
      <c r="O184" s="531"/>
      <c r="P184" s="531"/>
    </row>
    <row r="185" spans="1:16" ht="15" customHeight="1">
      <c r="A185" s="532"/>
      <c r="B185" s="533"/>
      <c r="C185" s="533"/>
      <c r="D185" s="533"/>
      <c r="E185" s="533"/>
      <c r="F185" s="533"/>
      <c r="G185" s="533"/>
      <c r="H185" s="534"/>
      <c r="J185" s="533"/>
      <c r="K185" s="533"/>
      <c r="L185" s="533"/>
      <c r="M185" s="533"/>
      <c r="N185" s="533"/>
      <c r="O185" s="533"/>
      <c r="P185" s="534"/>
    </row>
    <row r="186" spans="1:16" ht="15" customHeight="1">
      <c r="A186" s="535" t="s">
        <v>719</v>
      </c>
      <c r="B186" s="536"/>
      <c r="C186" s="536"/>
      <c r="D186" s="536"/>
      <c r="E186" s="536"/>
      <c r="F186" s="536"/>
      <c r="G186" s="536"/>
      <c r="H186" s="536"/>
      <c r="J186" s="536"/>
      <c r="K186" s="536"/>
      <c r="L186" s="536"/>
      <c r="M186" s="536"/>
      <c r="N186" s="536"/>
      <c r="O186" s="536"/>
      <c r="P186" s="536"/>
    </row>
    <row r="187" spans="1:16" ht="15" customHeight="1">
      <c r="A187" s="537"/>
      <c r="B187" s="538"/>
      <c r="C187" s="538"/>
      <c r="D187" s="538"/>
      <c r="E187" s="538"/>
      <c r="F187" s="538"/>
      <c r="G187" s="538"/>
      <c r="H187" s="538"/>
      <c r="J187" s="538"/>
      <c r="K187" s="538"/>
      <c r="L187" s="538"/>
      <c r="M187" s="538"/>
      <c r="N187" s="538"/>
      <c r="O187" s="538"/>
      <c r="P187" s="538"/>
    </row>
    <row r="188" spans="1:16" ht="15" customHeight="1">
      <c r="A188" s="532"/>
      <c r="B188" s="533"/>
      <c r="C188" s="533"/>
      <c r="D188" s="533"/>
      <c r="E188" s="533"/>
      <c r="F188" s="533"/>
      <c r="G188" s="533"/>
      <c r="H188" s="534"/>
      <c r="J188" s="533"/>
      <c r="K188" s="533"/>
      <c r="L188" s="533"/>
      <c r="M188" s="533"/>
      <c r="N188" s="533"/>
      <c r="O188" s="533"/>
      <c r="P188" s="534"/>
    </row>
    <row r="189" spans="1:16" s="451" customFormat="1" ht="15" customHeight="1">
      <c r="A189" s="448"/>
      <c r="B189" s="449"/>
      <c r="C189" s="449"/>
      <c r="D189" s="449"/>
      <c r="E189" s="449"/>
      <c r="F189" s="449"/>
      <c r="G189" s="449"/>
      <c r="H189" s="450"/>
      <c r="J189" s="449"/>
      <c r="K189" s="449"/>
      <c r="L189" s="449"/>
      <c r="M189" s="449"/>
      <c r="N189" s="449"/>
      <c r="O189" s="449"/>
      <c r="P189" s="450"/>
    </row>
    <row r="190" spans="1:16" s="451" customFormat="1" ht="18.75">
      <c r="A190" s="508" t="str">
        <f>A$12</f>
        <v>Name of entities</v>
      </c>
      <c r="B190" s="453"/>
      <c r="C190" s="453"/>
      <c r="D190" s="453"/>
      <c r="E190" s="453"/>
      <c r="F190" s="453"/>
      <c r="G190" s="453"/>
      <c r="H190" s="454"/>
      <c r="J190" s="453"/>
      <c r="K190" s="453"/>
      <c r="L190" s="453"/>
      <c r="M190" s="453"/>
      <c r="N190" s="453"/>
      <c r="O190" s="453"/>
      <c r="P190" s="454" t="s">
        <v>720</v>
      </c>
    </row>
    <row r="191" spans="1:16" s="451" customFormat="1" ht="15" customHeight="1">
      <c r="A191" s="457"/>
      <c r="B191" s="458"/>
      <c r="C191" s="458"/>
      <c r="D191" s="458"/>
      <c r="E191" s="458"/>
      <c r="F191" s="458"/>
      <c r="G191" s="458"/>
      <c r="H191" s="459"/>
      <c r="J191" s="458"/>
      <c r="K191" s="458"/>
      <c r="L191" s="458"/>
      <c r="M191" s="458"/>
      <c r="N191" s="458"/>
      <c r="O191" s="458"/>
      <c r="P191" s="459"/>
    </row>
    <row r="192" spans="1:16" ht="17.25" customHeight="1">
      <c r="A192" s="462" t="s">
        <v>721</v>
      </c>
      <c r="B192" s="509"/>
      <c r="C192" s="509"/>
      <c r="D192" s="509"/>
      <c r="E192" s="509"/>
      <c r="F192" s="509"/>
      <c r="G192" s="509"/>
      <c r="H192" s="509"/>
      <c r="J192" s="509" t="str">
        <f aca="true" t="shared" si="66" ref="J192:P192">J$14</f>
        <v>2002/03</v>
      </c>
      <c r="K192" s="509" t="str">
        <f t="shared" si="66"/>
        <v>2003/04</v>
      </c>
      <c r="L192" s="509" t="str">
        <f t="shared" si="66"/>
        <v>2004/05</v>
      </c>
      <c r="M192" s="509" t="str">
        <f t="shared" si="66"/>
        <v>2005/06</v>
      </c>
      <c r="N192" s="509" t="str">
        <f t="shared" si="66"/>
        <v>2006/07</v>
      </c>
      <c r="O192" s="509" t="str">
        <f t="shared" si="66"/>
        <v>2007/08</v>
      </c>
      <c r="P192" s="509" t="str">
        <f t="shared" si="66"/>
        <v>2008/09</v>
      </c>
    </row>
    <row r="193" spans="1:16" ht="17.25" customHeight="1">
      <c r="A193" s="462"/>
      <c r="B193" s="510"/>
      <c r="C193" s="510"/>
      <c r="D193" s="510"/>
      <c r="E193" s="510"/>
      <c r="F193" s="510"/>
      <c r="G193" s="510"/>
      <c r="H193" s="510"/>
      <c r="J193" s="510" t="str">
        <f aca="true" t="shared" si="67" ref="J193:P193">J$15</f>
        <v>Audited</v>
      </c>
      <c r="K193" s="510" t="str">
        <f t="shared" si="67"/>
        <v>Audited</v>
      </c>
      <c r="L193" s="510" t="str">
        <f t="shared" si="67"/>
        <v>Audited</v>
      </c>
      <c r="M193" s="510" t="str">
        <f t="shared" si="67"/>
        <v>Revised</v>
      </c>
      <c r="N193" s="510" t="str">
        <f t="shared" si="67"/>
        <v>Budget</v>
      </c>
      <c r="O193" s="510" t="str">
        <f t="shared" si="67"/>
        <v>Budget</v>
      </c>
      <c r="P193" s="510" t="str">
        <f t="shared" si="67"/>
        <v>Budget</v>
      </c>
    </row>
    <row r="194" spans="1:16" ht="17.25" customHeight="1">
      <c r="A194" s="511" t="s">
        <v>619</v>
      </c>
      <c r="B194" s="509"/>
      <c r="C194" s="509"/>
      <c r="D194" s="509"/>
      <c r="E194" s="509"/>
      <c r="F194" s="509"/>
      <c r="G194" s="509"/>
      <c r="H194" s="509"/>
      <c r="J194" s="509" t="str">
        <f aca="true" t="shared" si="68" ref="J194:P194">J$16</f>
        <v>Outcome</v>
      </c>
      <c r="K194" s="509" t="str">
        <f t="shared" si="68"/>
        <v>Outcome</v>
      </c>
      <c r="L194" s="509" t="str">
        <f t="shared" si="68"/>
        <v>Outcome</v>
      </c>
      <c r="M194" s="509" t="str">
        <f t="shared" si="68"/>
        <v>Estimate</v>
      </c>
      <c r="N194" s="509" t="str">
        <f t="shared" si="68"/>
        <v>Estimate</v>
      </c>
      <c r="O194" s="509" t="str">
        <f t="shared" si="68"/>
        <v>Estimate</v>
      </c>
      <c r="P194" s="509" t="str">
        <f t="shared" si="68"/>
        <v>Estimate</v>
      </c>
    </row>
    <row r="195" spans="1:16" ht="15" customHeight="1">
      <c r="A195" s="512"/>
      <c r="B195" s="513"/>
      <c r="C195" s="513"/>
      <c r="D195" s="513"/>
      <c r="E195" s="513"/>
      <c r="F195" s="513"/>
      <c r="G195" s="513"/>
      <c r="H195" s="513"/>
      <c r="J195" s="513"/>
      <c r="K195" s="513"/>
      <c r="L195" s="513"/>
      <c r="M195" s="513"/>
      <c r="N195" s="513"/>
      <c r="O195" s="513"/>
      <c r="P195" s="513"/>
    </row>
    <row r="196" spans="1:16" s="471" customFormat="1" ht="15" customHeight="1">
      <c r="A196" s="539" t="s">
        <v>722</v>
      </c>
      <c r="B196" s="540"/>
      <c r="C196" s="540"/>
      <c r="D196" s="540"/>
      <c r="E196" s="540"/>
      <c r="F196" s="540"/>
      <c r="G196" s="540"/>
      <c r="H196" s="540"/>
      <c r="I196" s="470"/>
      <c r="J196" s="540">
        <f>J92</f>
        <v>0</v>
      </c>
      <c r="K196" s="540">
        <f aca="true" t="shared" si="69" ref="K196:P196">K92</f>
        <v>0</v>
      </c>
      <c r="L196" s="540">
        <f t="shared" si="69"/>
        <v>0</v>
      </c>
      <c r="M196" s="540">
        <f t="shared" si="69"/>
        <v>0</v>
      </c>
      <c r="N196" s="540">
        <f t="shared" si="69"/>
        <v>0</v>
      </c>
      <c r="O196" s="540">
        <f t="shared" si="69"/>
        <v>0</v>
      </c>
      <c r="P196" s="540">
        <f t="shared" si="69"/>
        <v>0</v>
      </c>
    </row>
    <row r="197" spans="1:16" ht="15" customHeight="1">
      <c r="A197" s="541"/>
      <c r="B197" s="475"/>
      <c r="C197" s="475"/>
      <c r="D197" s="475"/>
      <c r="E197" s="475"/>
      <c r="F197" s="475"/>
      <c r="G197" s="475"/>
      <c r="H197" s="475"/>
      <c r="J197" s="475"/>
      <c r="K197" s="475"/>
      <c r="L197" s="475"/>
      <c r="M197" s="475"/>
      <c r="N197" s="475"/>
      <c r="O197" s="475"/>
      <c r="P197" s="475"/>
    </row>
    <row r="198" spans="1:16" s="471" customFormat="1" ht="15" customHeight="1">
      <c r="A198" s="539" t="s">
        <v>723</v>
      </c>
      <c r="B198" s="476"/>
      <c r="C198" s="476"/>
      <c r="D198" s="476"/>
      <c r="E198" s="476"/>
      <c r="F198" s="476"/>
      <c r="G198" s="476"/>
      <c r="H198" s="476"/>
      <c r="I198" s="470"/>
      <c r="J198" s="476">
        <f aca="true" t="shared" si="70" ref="J198:P198">SUM(J199:J202)</f>
        <v>0</v>
      </c>
      <c r="K198" s="476">
        <f t="shared" si="70"/>
        <v>0</v>
      </c>
      <c r="L198" s="476">
        <f t="shared" si="70"/>
        <v>0</v>
      </c>
      <c r="M198" s="476">
        <f t="shared" si="70"/>
        <v>0</v>
      </c>
      <c r="N198" s="476">
        <f t="shared" si="70"/>
        <v>0</v>
      </c>
      <c r="O198" s="476">
        <f t="shared" si="70"/>
        <v>0</v>
      </c>
      <c r="P198" s="476">
        <f t="shared" si="70"/>
        <v>0</v>
      </c>
    </row>
    <row r="199" spans="1:16" ht="15" customHeight="1">
      <c r="A199" s="542" t="s">
        <v>724</v>
      </c>
      <c r="B199" s="473"/>
      <c r="C199" s="473"/>
      <c r="D199" s="473"/>
      <c r="E199" s="473"/>
      <c r="F199" s="473"/>
      <c r="G199" s="473"/>
      <c r="H199" s="473"/>
      <c r="J199" s="473"/>
      <c r="K199" s="473"/>
      <c r="L199" s="473"/>
      <c r="M199" s="473"/>
      <c r="N199" s="473"/>
      <c r="O199" s="473"/>
      <c r="P199" s="473"/>
    </row>
    <row r="200" spans="1:16" ht="15" customHeight="1">
      <c r="A200" s="542" t="s">
        <v>725</v>
      </c>
      <c r="B200" s="473"/>
      <c r="C200" s="473"/>
      <c r="D200" s="473"/>
      <c r="E200" s="473"/>
      <c r="F200" s="473"/>
      <c r="G200" s="473"/>
      <c r="H200" s="473"/>
      <c r="J200" s="473"/>
      <c r="K200" s="473"/>
      <c r="L200" s="473"/>
      <c r="M200" s="473"/>
      <c r="N200" s="473"/>
      <c r="O200" s="473"/>
      <c r="P200" s="473"/>
    </row>
    <row r="201" spans="1:16" ht="15" customHeight="1">
      <c r="A201" s="542" t="s">
        <v>726</v>
      </c>
      <c r="B201" s="473"/>
      <c r="C201" s="473"/>
      <c r="D201" s="473"/>
      <c r="E201" s="473"/>
      <c r="F201" s="473"/>
      <c r="G201" s="473"/>
      <c r="H201" s="473"/>
      <c r="J201" s="473"/>
      <c r="K201" s="473"/>
      <c r="L201" s="473"/>
      <c r="M201" s="473"/>
      <c r="N201" s="473"/>
      <c r="O201" s="473"/>
      <c r="P201" s="473"/>
    </row>
    <row r="202" spans="1:16" ht="15" customHeight="1">
      <c r="A202" s="543" t="s">
        <v>727</v>
      </c>
      <c r="B202" s="473"/>
      <c r="C202" s="473"/>
      <c r="D202" s="473"/>
      <c r="E202" s="473"/>
      <c r="F202" s="473"/>
      <c r="G202" s="473"/>
      <c r="H202" s="473"/>
      <c r="J202" s="473"/>
      <c r="K202" s="473"/>
      <c r="L202" s="473"/>
      <c r="M202" s="473"/>
      <c r="N202" s="473"/>
      <c r="O202" s="473"/>
      <c r="P202" s="473"/>
    </row>
    <row r="203" spans="1:16" ht="15" customHeight="1">
      <c r="A203" s="541"/>
      <c r="B203" s="475"/>
      <c r="C203" s="475"/>
      <c r="D203" s="475"/>
      <c r="E203" s="475"/>
      <c r="F203" s="475"/>
      <c r="G203" s="475"/>
      <c r="H203" s="475"/>
      <c r="J203" s="475"/>
      <c r="K203" s="475"/>
      <c r="L203" s="475"/>
      <c r="M203" s="475"/>
      <c r="N203" s="475"/>
      <c r="O203" s="475"/>
      <c r="P203" s="475"/>
    </row>
    <row r="204" spans="1:16" s="471" customFormat="1" ht="15" customHeight="1">
      <c r="A204" s="539" t="s">
        <v>728</v>
      </c>
      <c r="B204" s="476"/>
      <c r="C204" s="476"/>
      <c r="D204" s="476"/>
      <c r="E204" s="476"/>
      <c r="F204" s="476"/>
      <c r="G204" s="476"/>
      <c r="H204" s="476"/>
      <c r="I204" s="470"/>
      <c r="J204" s="476">
        <f aca="true" t="shared" si="71" ref="J204:P204">SUM(J205:J209)</f>
        <v>0</v>
      </c>
      <c r="K204" s="476">
        <f t="shared" si="71"/>
        <v>0</v>
      </c>
      <c r="L204" s="476">
        <f t="shared" si="71"/>
        <v>0</v>
      </c>
      <c r="M204" s="476">
        <f t="shared" si="71"/>
        <v>0</v>
      </c>
      <c r="N204" s="476">
        <f t="shared" si="71"/>
        <v>0</v>
      </c>
      <c r="O204" s="476">
        <f t="shared" si="71"/>
        <v>0</v>
      </c>
      <c r="P204" s="476">
        <f t="shared" si="71"/>
        <v>0</v>
      </c>
    </row>
    <row r="205" spans="1:16" ht="15" customHeight="1">
      <c r="A205" s="542" t="s">
        <v>729</v>
      </c>
      <c r="B205" s="473"/>
      <c r="C205" s="473"/>
      <c r="D205" s="473"/>
      <c r="E205" s="473"/>
      <c r="F205" s="473"/>
      <c r="G205" s="473"/>
      <c r="H205" s="473"/>
      <c r="J205" s="473"/>
      <c r="K205" s="473"/>
      <c r="L205" s="473"/>
      <c r="M205" s="473"/>
      <c r="N205" s="473"/>
      <c r="O205" s="473"/>
      <c r="P205" s="473"/>
    </row>
    <row r="206" spans="1:16" ht="15" customHeight="1">
      <c r="A206" s="542" t="s">
        <v>730</v>
      </c>
      <c r="B206" s="473"/>
      <c r="C206" s="473"/>
      <c r="D206" s="473"/>
      <c r="E206" s="473"/>
      <c r="F206" s="473"/>
      <c r="G206" s="473"/>
      <c r="H206" s="473"/>
      <c r="J206" s="473"/>
      <c r="K206" s="473"/>
      <c r="L206" s="473"/>
      <c r="M206" s="473"/>
      <c r="N206" s="473"/>
      <c r="O206" s="473"/>
      <c r="P206" s="473"/>
    </row>
    <row r="207" spans="1:16" ht="15" customHeight="1">
      <c r="A207" s="542" t="s">
        <v>731</v>
      </c>
      <c r="B207" s="473"/>
      <c r="C207" s="473"/>
      <c r="D207" s="473"/>
      <c r="E207" s="473"/>
      <c r="F207" s="473"/>
      <c r="G207" s="473"/>
      <c r="H207" s="473"/>
      <c r="J207" s="473"/>
      <c r="K207" s="473"/>
      <c r="L207" s="473"/>
      <c r="M207" s="473"/>
      <c r="N207" s="473"/>
      <c r="O207" s="473"/>
      <c r="P207" s="473"/>
    </row>
    <row r="208" spans="1:16" ht="15" customHeight="1">
      <c r="A208" s="542" t="s">
        <v>654</v>
      </c>
      <c r="B208" s="473"/>
      <c r="C208" s="473"/>
      <c r="D208" s="473"/>
      <c r="E208" s="473"/>
      <c r="F208" s="473"/>
      <c r="G208" s="473"/>
      <c r="H208" s="473"/>
      <c r="J208" s="473"/>
      <c r="K208" s="473"/>
      <c r="L208" s="473"/>
      <c r="M208" s="473"/>
      <c r="N208" s="473"/>
      <c r="O208" s="473"/>
      <c r="P208" s="473"/>
    </row>
    <row r="209" spans="1:16" ht="15" customHeight="1">
      <c r="A209" s="542" t="s">
        <v>732</v>
      </c>
      <c r="B209" s="473"/>
      <c r="C209" s="473"/>
      <c r="D209" s="473"/>
      <c r="E209" s="473"/>
      <c r="F209" s="473"/>
      <c r="G209" s="473"/>
      <c r="H209" s="473"/>
      <c r="J209" s="473"/>
      <c r="K209" s="473"/>
      <c r="L209" s="473"/>
      <c r="M209" s="473"/>
      <c r="N209" s="473"/>
      <c r="O209" s="473"/>
      <c r="P209" s="473"/>
    </row>
    <row r="210" spans="1:16" ht="15" customHeight="1">
      <c r="A210" s="541"/>
      <c r="B210" s="475"/>
      <c r="C210" s="475"/>
      <c r="D210" s="475"/>
      <c r="E210" s="475"/>
      <c r="F210" s="475"/>
      <c r="G210" s="475"/>
      <c r="H210" s="475"/>
      <c r="J210" s="475"/>
      <c r="K210" s="475"/>
      <c r="L210" s="475"/>
      <c r="M210" s="475"/>
      <c r="N210" s="475"/>
      <c r="O210" s="475"/>
      <c r="P210" s="475"/>
    </row>
    <row r="211" spans="1:16" s="471" customFormat="1" ht="15" customHeight="1">
      <c r="A211" s="539" t="s">
        <v>733</v>
      </c>
      <c r="B211" s="476"/>
      <c r="C211" s="476"/>
      <c r="D211" s="476"/>
      <c r="E211" s="476"/>
      <c r="F211" s="476"/>
      <c r="G211" s="476"/>
      <c r="H211" s="476"/>
      <c r="I211" s="470"/>
      <c r="J211" s="476">
        <f aca="true" t="shared" si="72" ref="J211:P211">SUM(J212:J217)</f>
        <v>0</v>
      </c>
      <c r="K211" s="476">
        <f t="shared" si="72"/>
        <v>0</v>
      </c>
      <c r="L211" s="476">
        <f t="shared" si="72"/>
        <v>0</v>
      </c>
      <c r="M211" s="476">
        <f t="shared" si="72"/>
        <v>0</v>
      </c>
      <c r="N211" s="476">
        <f t="shared" si="72"/>
        <v>0</v>
      </c>
      <c r="O211" s="476">
        <f t="shared" si="72"/>
        <v>0</v>
      </c>
      <c r="P211" s="476">
        <f t="shared" si="72"/>
        <v>0</v>
      </c>
    </row>
    <row r="212" spans="1:16" ht="15" customHeight="1">
      <c r="A212" s="542" t="s">
        <v>734</v>
      </c>
      <c r="B212" s="473"/>
      <c r="C212" s="473"/>
      <c r="D212" s="473"/>
      <c r="E212" s="473"/>
      <c r="F212" s="473"/>
      <c r="G212" s="473"/>
      <c r="H212" s="473"/>
      <c r="J212" s="473"/>
      <c r="K212" s="473"/>
      <c r="L212" s="473"/>
      <c r="M212" s="473"/>
      <c r="N212" s="473"/>
      <c r="O212" s="473"/>
      <c r="P212" s="473"/>
    </row>
    <row r="213" spans="1:16" ht="15" customHeight="1">
      <c r="A213" s="542" t="s">
        <v>735</v>
      </c>
      <c r="B213" s="473"/>
      <c r="C213" s="473"/>
      <c r="D213" s="473"/>
      <c r="E213" s="473"/>
      <c r="F213" s="473"/>
      <c r="G213" s="473"/>
      <c r="H213" s="473"/>
      <c r="J213" s="473"/>
      <c r="K213" s="473"/>
      <c r="L213" s="473"/>
      <c r="M213" s="473"/>
      <c r="N213" s="473"/>
      <c r="O213" s="473"/>
      <c r="P213" s="473"/>
    </row>
    <row r="214" spans="1:16" ht="15" customHeight="1">
      <c r="A214" s="542" t="s">
        <v>736</v>
      </c>
      <c r="B214" s="473"/>
      <c r="C214" s="473"/>
      <c r="D214" s="473"/>
      <c r="E214" s="473"/>
      <c r="F214" s="473"/>
      <c r="G214" s="473"/>
      <c r="H214" s="473"/>
      <c r="J214" s="473"/>
      <c r="K214" s="473"/>
      <c r="L214" s="473"/>
      <c r="M214" s="473"/>
      <c r="N214" s="473"/>
      <c r="O214" s="473"/>
      <c r="P214" s="473"/>
    </row>
    <row r="215" spans="1:16" ht="15" customHeight="1">
      <c r="A215" s="542" t="s">
        <v>737</v>
      </c>
      <c r="B215" s="473"/>
      <c r="C215" s="473"/>
      <c r="D215" s="473"/>
      <c r="E215" s="473"/>
      <c r="F215" s="473"/>
      <c r="G215" s="473"/>
      <c r="H215" s="473"/>
      <c r="J215" s="473"/>
      <c r="K215" s="473"/>
      <c r="L215" s="473"/>
      <c r="M215" s="473"/>
      <c r="N215" s="473"/>
      <c r="O215" s="473"/>
      <c r="P215" s="473"/>
    </row>
    <row r="216" spans="1:16" ht="15" customHeight="1">
      <c r="A216" s="542" t="s">
        <v>738</v>
      </c>
      <c r="B216" s="473"/>
      <c r="C216" s="473"/>
      <c r="D216" s="473"/>
      <c r="E216" s="473"/>
      <c r="F216" s="473"/>
      <c r="G216" s="473"/>
      <c r="H216" s="473"/>
      <c r="J216" s="473"/>
      <c r="K216" s="473"/>
      <c r="L216" s="473"/>
      <c r="M216" s="473"/>
      <c r="N216" s="473"/>
      <c r="O216" s="473"/>
      <c r="P216" s="473"/>
    </row>
    <row r="217" spans="1:16" ht="15" customHeight="1">
      <c r="A217" s="542" t="s">
        <v>739</v>
      </c>
      <c r="B217" s="473"/>
      <c r="C217" s="473"/>
      <c r="D217" s="473"/>
      <c r="E217" s="473"/>
      <c r="F217" s="473"/>
      <c r="G217" s="473"/>
      <c r="H217" s="473"/>
      <c r="J217" s="473"/>
      <c r="K217" s="473"/>
      <c r="L217" s="473"/>
      <c r="M217" s="473"/>
      <c r="N217" s="473"/>
      <c r="O217" s="473"/>
      <c r="P217" s="473"/>
    </row>
    <row r="218" spans="1:16" ht="15" customHeight="1">
      <c r="A218" s="541"/>
      <c r="B218" s="475"/>
      <c r="C218" s="475"/>
      <c r="D218" s="475"/>
      <c r="E218" s="475"/>
      <c r="F218" s="475"/>
      <c r="G218" s="475"/>
      <c r="H218" s="475"/>
      <c r="J218" s="475"/>
      <c r="K218" s="475"/>
      <c r="L218" s="475"/>
      <c r="M218" s="475"/>
      <c r="N218" s="475"/>
      <c r="O218" s="475"/>
      <c r="P218" s="475"/>
    </row>
    <row r="219" spans="1:16" s="471" customFormat="1" ht="15" customHeight="1">
      <c r="A219" s="539" t="s">
        <v>740</v>
      </c>
      <c r="B219" s="473"/>
      <c r="C219" s="473"/>
      <c r="D219" s="473"/>
      <c r="E219" s="473"/>
      <c r="F219" s="473"/>
      <c r="G219" s="473"/>
      <c r="H219" s="473"/>
      <c r="I219" s="470"/>
      <c r="J219" s="540"/>
      <c r="K219" s="540"/>
      <c r="L219" s="540"/>
      <c r="M219" s="540"/>
      <c r="N219" s="540"/>
      <c r="O219" s="540"/>
      <c r="P219" s="540"/>
    </row>
    <row r="220" spans="1:16" ht="15" customHeight="1">
      <c r="A220" s="541"/>
      <c r="B220" s="475"/>
      <c r="C220" s="475"/>
      <c r="D220" s="475"/>
      <c r="E220" s="475"/>
      <c r="F220" s="475"/>
      <c r="G220" s="475"/>
      <c r="H220" s="475"/>
      <c r="J220" s="475"/>
      <c r="K220" s="475"/>
      <c r="L220" s="475"/>
      <c r="M220" s="475"/>
      <c r="N220" s="475"/>
      <c r="O220" s="475"/>
      <c r="P220" s="475"/>
    </row>
    <row r="221" spans="1:16" s="471" customFormat="1" ht="15" customHeight="1">
      <c r="A221" s="544" t="s">
        <v>741</v>
      </c>
      <c r="B221" s="476"/>
      <c r="C221" s="476"/>
      <c r="D221" s="476"/>
      <c r="E221" s="476"/>
      <c r="F221" s="476"/>
      <c r="G221" s="476"/>
      <c r="H221" s="476"/>
      <c r="I221" s="470"/>
      <c r="J221" s="476">
        <f aca="true" t="shared" si="73" ref="J221:P221">SUM(J196,J198,J204,J211,J219)</f>
        <v>0</v>
      </c>
      <c r="K221" s="476">
        <f t="shared" si="73"/>
        <v>0</v>
      </c>
      <c r="L221" s="476">
        <f t="shared" si="73"/>
        <v>0</v>
      </c>
      <c r="M221" s="476">
        <f t="shared" si="73"/>
        <v>0</v>
      </c>
      <c r="N221" s="476">
        <f t="shared" si="73"/>
        <v>0</v>
      </c>
      <c r="O221" s="476">
        <f t="shared" si="73"/>
        <v>0</v>
      </c>
      <c r="P221" s="476">
        <f t="shared" si="73"/>
        <v>0</v>
      </c>
    </row>
    <row r="222" spans="1:16" ht="15" customHeight="1">
      <c r="A222" s="545"/>
      <c r="B222" s="479"/>
      <c r="C222" s="479"/>
      <c r="D222" s="479"/>
      <c r="E222" s="479"/>
      <c r="F222" s="479"/>
      <c r="G222" s="479"/>
      <c r="H222" s="479"/>
      <c r="J222" s="479"/>
      <c r="K222" s="479"/>
      <c r="L222" s="479"/>
      <c r="M222" s="479"/>
      <c r="N222" s="479"/>
      <c r="O222" s="479"/>
      <c r="P222" s="479"/>
    </row>
    <row r="223" spans="1:16" ht="15" customHeight="1">
      <c r="A223" s="544"/>
      <c r="B223" s="475"/>
      <c r="C223" s="475"/>
      <c r="D223" s="475"/>
      <c r="E223" s="475"/>
      <c r="F223" s="475"/>
      <c r="G223" s="475"/>
      <c r="H223" s="475"/>
      <c r="J223" s="475"/>
      <c r="K223" s="475"/>
      <c r="L223" s="475"/>
      <c r="M223" s="475"/>
      <c r="N223" s="475"/>
      <c r="O223" s="475"/>
      <c r="P223" s="475"/>
    </row>
    <row r="224" spans="1:16" ht="15" customHeight="1">
      <c r="A224" s="546" t="s">
        <v>664</v>
      </c>
      <c r="B224" s="475"/>
      <c r="C224" s="475"/>
      <c r="D224" s="475"/>
      <c r="E224" s="475"/>
      <c r="F224" s="475"/>
      <c r="G224" s="475"/>
      <c r="H224" s="475"/>
      <c r="J224" s="475"/>
      <c r="K224" s="475"/>
      <c r="L224" s="475"/>
      <c r="M224" s="475"/>
      <c r="N224" s="475"/>
      <c r="O224" s="475"/>
      <c r="P224" s="475"/>
    </row>
    <row r="225" spans="1:16" ht="15" customHeight="1">
      <c r="A225" s="530" t="s">
        <v>665</v>
      </c>
      <c r="B225" s="475"/>
      <c r="C225" s="475"/>
      <c r="D225" s="475"/>
      <c r="E225" s="475"/>
      <c r="F225" s="475"/>
      <c r="G225" s="475"/>
      <c r="H225" s="475"/>
      <c r="J225" s="475">
        <f aca="true" t="shared" si="74" ref="J225:P232">J66</f>
        <v>0</v>
      </c>
      <c r="K225" s="475">
        <f t="shared" si="74"/>
        <v>0</v>
      </c>
      <c r="L225" s="475">
        <f t="shared" si="74"/>
        <v>0</v>
      </c>
      <c r="M225" s="475">
        <f t="shared" si="74"/>
        <v>0</v>
      </c>
      <c r="N225" s="475">
        <f t="shared" si="74"/>
        <v>0</v>
      </c>
      <c r="O225" s="475">
        <f t="shared" si="74"/>
        <v>0</v>
      </c>
      <c r="P225" s="475">
        <f t="shared" si="74"/>
        <v>0</v>
      </c>
    </row>
    <row r="226" spans="1:16" ht="15" customHeight="1">
      <c r="A226" s="530" t="s">
        <v>666</v>
      </c>
      <c r="B226" s="475"/>
      <c r="C226" s="475"/>
      <c r="D226" s="475"/>
      <c r="E226" s="475"/>
      <c r="F226" s="475"/>
      <c r="G226" s="475"/>
      <c r="H226" s="475"/>
      <c r="J226" s="475">
        <f t="shared" si="74"/>
        <v>0</v>
      </c>
      <c r="K226" s="475">
        <f t="shared" si="74"/>
        <v>0</v>
      </c>
      <c r="L226" s="475">
        <f t="shared" si="74"/>
        <v>0</v>
      </c>
      <c r="M226" s="475">
        <f t="shared" si="74"/>
        <v>0</v>
      </c>
      <c r="N226" s="475">
        <f t="shared" si="74"/>
        <v>0</v>
      </c>
      <c r="O226" s="475">
        <f t="shared" si="74"/>
        <v>0</v>
      </c>
      <c r="P226" s="475">
        <f t="shared" si="74"/>
        <v>0</v>
      </c>
    </row>
    <row r="227" spans="1:16" ht="15" customHeight="1">
      <c r="A227" s="530" t="s">
        <v>666</v>
      </c>
      <c r="B227" s="475"/>
      <c r="C227" s="475"/>
      <c r="D227" s="475"/>
      <c r="E227" s="475"/>
      <c r="F227" s="475"/>
      <c r="G227" s="475"/>
      <c r="H227" s="475"/>
      <c r="J227" s="475">
        <f t="shared" si="74"/>
        <v>0</v>
      </c>
      <c r="K227" s="475">
        <f t="shared" si="74"/>
        <v>0</v>
      </c>
      <c r="L227" s="475">
        <f t="shared" si="74"/>
        <v>0</v>
      </c>
      <c r="M227" s="475">
        <f t="shared" si="74"/>
        <v>0</v>
      </c>
      <c r="N227" s="475">
        <f t="shared" si="74"/>
        <v>0</v>
      </c>
      <c r="O227" s="475">
        <f t="shared" si="74"/>
        <v>0</v>
      </c>
      <c r="P227" s="475">
        <f t="shared" si="74"/>
        <v>0</v>
      </c>
    </row>
    <row r="228" spans="1:16" ht="15" customHeight="1">
      <c r="A228" s="530" t="s">
        <v>666</v>
      </c>
      <c r="B228" s="475"/>
      <c r="C228" s="475"/>
      <c r="D228" s="475"/>
      <c r="E228" s="475"/>
      <c r="F228" s="475"/>
      <c r="G228" s="475"/>
      <c r="H228" s="475"/>
      <c r="J228" s="475">
        <f t="shared" si="74"/>
        <v>0</v>
      </c>
      <c r="K228" s="475">
        <f t="shared" si="74"/>
        <v>0</v>
      </c>
      <c r="L228" s="475">
        <f t="shared" si="74"/>
        <v>0</v>
      </c>
      <c r="M228" s="475">
        <f t="shared" si="74"/>
        <v>0</v>
      </c>
      <c r="N228" s="475">
        <f t="shared" si="74"/>
        <v>0</v>
      </c>
      <c r="O228" s="475">
        <f t="shared" si="74"/>
        <v>0</v>
      </c>
      <c r="P228" s="475">
        <f t="shared" si="74"/>
        <v>0</v>
      </c>
    </row>
    <row r="229" spans="1:16" ht="15" customHeight="1">
      <c r="A229" s="530" t="s">
        <v>666</v>
      </c>
      <c r="B229" s="475"/>
      <c r="C229" s="475"/>
      <c r="D229" s="475"/>
      <c r="E229" s="475"/>
      <c r="F229" s="475"/>
      <c r="G229" s="475"/>
      <c r="H229" s="475"/>
      <c r="J229" s="475">
        <f t="shared" si="74"/>
        <v>0</v>
      </c>
      <c r="K229" s="475">
        <f t="shared" si="74"/>
        <v>0</v>
      </c>
      <c r="L229" s="475">
        <f t="shared" si="74"/>
        <v>0</v>
      </c>
      <c r="M229" s="475">
        <f t="shared" si="74"/>
        <v>0</v>
      </c>
      <c r="N229" s="475">
        <f t="shared" si="74"/>
        <v>0</v>
      </c>
      <c r="O229" s="475">
        <f t="shared" si="74"/>
        <v>0</v>
      </c>
      <c r="P229" s="475">
        <f t="shared" si="74"/>
        <v>0</v>
      </c>
    </row>
    <row r="230" spans="1:16" ht="15" customHeight="1">
      <c r="A230" s="530" t="s">
        <v>666</v>
      </c>
      <c r="B230" s="475"/>
      <c r="C230" s="475"/>
      <c r="D230" s="475"/>
      <c r="E230" s="475"/>
      <c r="F230" s="475"/>
      <c r="G230" s="475"/>
      <c r="H230" s="475"/>
      <c r="J230" s="475">
        <f t="shared" si="74"/>
        <v>0</v>
      </c>
      <c r="K230" s="475">
        <f t="shared" si="74"/>
        <v>0</v>
      </c>
      <c r="L230" s="475">
        <f t="shared" si="74"/>
        <v>0</v>
      </c>
      <c r="M230" s="475">
        <f t="shared" si="74"/>
        <v>0</v>
      </c>
      <c r="N230" s="475">
        <f t="shared" si="74"/>
        <v>0</v>
      </c>
      <c r="O230" s="475">
        <f t="shared" si="74"/>
        <v>0</v>
      </c>
      <c r="P230" s="475">
        <f t="shared" si="74"/>
        <v>0</v>
      </c>
    </row>
    <row r="231" spans="1:16" ht="15" customHeight="1">
      <c r="A231" s="530" t="s">
        <v>666</v>
      </c>
      <c r="B231" s="475"/>
      <c r="C231" s="475"/>
      <c r="D231" s="475"/>
      <c r="E231" s="475"/>
      <c r="F231" s="475"/>
      <c r="G231" s="475"/>
      <c r="H231" s="475"/>
      <c r="J231" s="475">
        <f t="shared" si="74"/>
        <v>0</v>
      </c>
      <c r="K231" s="475">
        <f t="shared" si="74"/>
        <v>0</v>
      </c>
      <c r="L231" s="475">
        <f t="shared" si="74"/>
        <v>0</v>
      </c>
      <c r="M231" s="475">
        <f t="shared" si="74"/>
        <v>0</v>
      </c>
      <c r="N231" s="475">
        <f t="shared" si="74"/>
        <v>0</v>
      </c>
      <c r="O231" s="475">
        <f t="shared" si="74"/>
        <v>0</v>
      </c>
      <c r="P231" s="475">
        <f t="shared" si="74"/>
        <v>0</v>
      </c>
    </row>
    <row r="232" spans="1:16" ht="15" customHeight="1">
      <c r="A232" s="530" t="s">
        <v>666</v>
      </c>
      <c r="B232" s="475"/>
      <c r="C232" s="475"/>
      <c r="D232" s="475"/>
      <c r="E232" s="475"/>
      <c r="F232" s="475"/>
      <c r="G232" s="475"/>
      <c r="H232" s="475"/>
      <c r="J232" s="475">
        <f t="shared" si="74"/>
        <v>0</v>
      </c>
      <c r="K232" s="475">
        <f t="shared" si="74"/>
        <v>0</v>
      </c>
      <c r="L232" s="475">
        <f t="shared" si="74"/>
        <v>0</v>
      </c>
      <c r="M232" s="475">
        <f t="shared" si="74"/>
        <v>0</v>
      </c>
      <c r="N232" s="475">
        <f t="shared" si="74"/>
        <v>0</v>
      </c>
      <c r="O232" s="475">
        <f t="shared" si="74"/>
        <v>0</v>
      </c>
      <c r="P232" s="475">
        <f t="shared" si="74"/>
        <v>0</v>
      </c>
    </row>
    <row r="233" spans="1:16" ht="15" customHeight="1">
      <c r="A233" s="546"/>
      <c r="B233" s="475"/>
      <c r="C233" s="475"/>
      <c r="D233" s="475"/>
      <c r="E233" s="475"/>
      <c r="F233" s="475"/>
      <c r="G233" s="475"/>
      <c r="H233" s="475"/>
      <c r="J233" s="475"/>
      <c r="K233" s="475"/>
      <c r="L233" s="475"/>
      <c r="M233" s="475"/>
      <c r="N233" s="475"/>
      <c r="O233" s="475"/>
      <c r="P233" s="475"/>
    </row>
    <row r="234" spans="1:16" s="471" customFormat="1" ht="15" customHeight="1">
      <c r="A234" s="544" t="s">
        <v>742</v>
      </c>
      <c r="B234" s="476"/>
      <c r="C234" s="476"/>
      <c r="D234" s="476"/>
      <c r="E234" s="476"/>
      <c r="F234" s="476"/>
      <c r="G234" s="476"/>
      <c r="H234" s="476"/>
      <c r="I234" s="470"/>
      <c r="J234" s="476">
        <f aca="true" t="shared" si="75" ref="J234:P234">SUM(J221,J225:J232)</f>
        <v>0</v>
      </c>
      <c r="K234" s="476">
        <f t="shared" si="75"/>
        <v>0</v>
      </c>
      <c r="L234" s="476">
        <f t="shared" si="75"/>
        <v>0</v>
      </c>
      <c r="M234" s="476">
        <f t="shared" si="75"/>
        <v>0</v>
      </c>
      <c r="N234" s="476">
        <f t="shared" si="75"/>
        <v>0</v>
      </c>
      <c r="O234" s="476">
        <f t="shared" si="75"/>
        <v>0</v>
      </c>
      <c r="P234" s="476">
        <f t="shared" si="75"/>
        <v>0</v>
      </c>
    </row>
    <row r="235" spans="1:16" ht="15" customHeight="1">
      <c r="A235" s="546"/>
      <c r="B235" s="475"/>
      <c r="C235" s="475"/>
      <c r="D235" s="475"/>
      <c r="E235" s="475"/>
      <c r="F235" s="475"/>
      <c r="G235" s="475"/>
      <c r="H235" s="475"/>
      <c r="J235" s="475"/>
      <c r="K235" s="475"/>
      <c r="L235" s="475"/>
      <c r="M235" s="475"/>
      <c r="N235" s="475"/>
      <c r="O235" s="475"/>
      <c r="P235" s="475"/>
    </row>
    <row r="236" spans="1:16" ht="15" customHeight="1">
      <c r="A236" s="546" t="s">
        <v>668</v>
      </c>
      <c r="B236" s="475"/>
      <c r="C236" s="475"/>
      <c r="D236" s="475"/>
      <c r="E236" s="475"/>
      <c r="F236" s="475"/>
      <c r="G236" s="475"/>
      <c r="H236" s="475"/>
      <c r="J236" s="475"/>
      <c r="K236" s="475"/>
      <c r="L236" s="475"/>
      <c r="M236" s="475"/>
      <c r="N236" s="475"/>
      <c r="O236" s="475"/>
      <c r="P236" s="475"/>
    </row>
    <row r="237" spans="1:16" ht="15" customHeight="1">
      <c r="A237" s="530" t="s">
        <v>669</v>
      </c>
      <c r="B237" s="475"/>
      <c r="C237" s="475"/>
      <c r="D237" s="475"/>
      <c r="E237" s="475"/>
      <c r="F237" s="475"/>
      <c r="G237" s="475"/>
      <c r="H237" s="475"/>
      <c r="J237" s="475">
        <f aca="true" t="shared" si="76" ref="J237:P243">J78</f>
        <v>0</v>
      </c>
      <c r="K237" s="475">
        <f t="shared" si="76"/>
        <v>0</v>
      </c>
      <c r="L237" s="475">
        <f t="shared" si="76"/>
        <v>0</v>
      </c>
      <c r="M237" s="475">
        <f t="shared" si="76"/>
        <v>0</v>
      </c>
      <c r="N237" s="475">
        <f t="shared" si="76"/>
        <v>0</v>
      </c>
      <c r="O237" s="475">
        <f t="shared" si="76"/>
        <v>0</v>
      </c>
      <c r="P237" s="475">
        <f t="shared" si="76"/>
        <v>0</v>
      </c>
    </row>
    <row r="238" spans="1:16" ht="15" customHeight="1">
      <c r="A238" s="530" t="s">
        <v>670</v>
      </c>
      <c r="B238" s="475"/>
      <c r="C238" s="475"/>
      <c r="D238" s="475"/>
      <c r="E238" s="475"/>
      <c r="F238" s="475"/>
      <c r="G238" s="475"/>
      <c r="H238" s="475"/>
      <c r="J238" s="475">
        <f t="shared" si="76"/>
        <v>0</v>
      </c>
      <c r="K238" s="475">
        <f t="shared" si="76"/>
        <v>0</v>
      </c>
      <c r="L238" s="475">
        <f t="shared" si="76"/>
        <v>0</v>
      </c>
      <c r="M238" s="475">
        <f t="shared" si="76"/>
        <v>0</v>
      </c>
      <c r="N238" s="475">
        <f t="shared" si="76"/>
        <v>0</v>
      </c>
      <c r="O238" s="475">
        <f t="shared" si="76"/>
        <v>0</v>
      </c>
      <c r="P238" s="475">
        <f t="shared" si="76"/>
        <v>0</v>
      </c>
    </row>
    <row r="239" spans="1:16" ht="15" customHeight="1">
      <c r="A239" s="530" t="s">
        <v>671</v>
      </c>
      <c r="B239" s="475"/>
      <c r="C239" s="475"/>
      <c r="D239" s="475"/>
      <c r="E239" s="475"/>
      <c r="F239" s="475"/>
      <c r="G239" s="475"/>
      <c r="H239" s="475"/>
      <c r="J239" s="475">
        <f t="shared" si="76"/>
        <v>0</v>
      </c>
      <c r="K239" s="475">
        <f t="shared" si="76"/>
        <v>0</v>
      </c>
      <c r="L239" s="475">
        <f t="shared" si="76"/>
        <v>0</v>
      </c>
      <c r="M239" s="475">
        <f t="shared" si="76"/>
        <v>0</v>
      </c>
      <c r="N239" s="475">
        <f t="shared" si="76"/>
        <v>0</v>
      </c>
      <c r="O239" s="475">
        <f t="shared" si="76"/>
        <v>0</v>
      </c>
      <c r="P239" s="475">
        <f t="shared" si="76"/>
        <v>0</v>
      </c>
    </row>
    <row r="240" spans="1:16" ht="15" customHeight="1">
      <c r="A240" s="530" t="s">
        <v>666</v>
      </c>
      <c r="B240" s="475"/>
      <c r="C240" s="475"/>
      <c r="D240" s="475"/>
      <c r="E240" s="475"/>
      <c r="F240" s="475"/>
      <c r="G240" s="475"/>
      <c r="H240" s="475"/>
      <c r="J240" s="475">
        <f t="shared" si="76"/>
        <v>0</v>
      </c>
      <c r="K240" s="475">
        <f t="shared" si="76"/>
        <v>0</v>
      </c>
      <c r="L240" s="475">
        <f t="shared" si="76"/>
        <v>0</v>
      </c>
      <c r="M240" s="475">
        <f t="shared" si="76"/>
        <v>0</v>
      </c>
      <c r="N240" s="475">
        <f t="shared" si="76"/>
        <v>0</v>
      </c>
      <c r="O240" s="475">
        <f t="shared" si="76"/>
        <v>0</v>
      </c>
      <c r="P240" s="475">
        <f t="shared" si="76"/>
        <v>0</v>
      </c>
    </row>
    <row r="241" spans="1:16" ht="15" customHeight="1">
      <c r="A241" s="530" t="s">
        <v>666</v>
      </c>
      <c r="B241" s="475"/>
      <c r="C241" s="475"/>
      <c r="D241" s="475"/>
      <c r="E241" s="475"/>
      <c r="F241" s="475"/>
      <c r="G241" s="475"/>
      <c r="H241" s="475"/>
      <c r="J241" s="475">
        <f t="shared" si="76"/>
        <v>0</v>
      </c>
      <c r="K241" s="475">
        <f t="shared" si="76"/>
        <v>0</v>
      </c>
      <c r="L241" s="475">
        <f t="shared" si="76"/>
        <v>0</v>
      </c>
      <c r="M241" s="475">
        <f t="shared" si="76"/>
        <v>0</v>
      </c>
      <c r="N241" s="475">
        <f t="shared" si="76"/>
        <v>0</v>
      </c>
      <c r="O241" s="475">
        <f t="shared" si="76"/>
        <v>0</v>
      </c>
      <c r="P241" s="475">
        <f t="shared" si="76"/>
        <v>0</v>
      </c>
    </row>
    <row r="242" spans="1:16" ht="15" customHeight="1">
      <c r="A242" s="530" t="s">
        <v>666</v>
      </c>
      <c r="B242" s="475"/>
      <c r="C242" s="475"/>
      <c r="D242" s="475"/>
      <c r="E242" s="475"/>
      <c r="F242" s="475"/>
      <c r="G242" s="475"/>
      <c r="H242" s="475"/>
      <c r="J242" s="475">
        <f t="shared" si="76"/>
        <v>0</v>
      </c>
      <c r="K242" s="475">
        <f t="shared" si="76"/>
        <v>0</v>
      </c>
      <c r="L242" s="475">
        <f t="shared" si="76"/>
        <v>0</v>
      </c>
      <c r="M242" s="475">
        <f t="shared" si="76"/>
        <v>0</v>
      </c>
      <c r="N242" s="475">
        <f t="shared" si="76"/>
        <v>0</v>
      </c>
      <c r="O242" s="475">
        <f t="shared" si="76"/>
        <v>0</v>
      </c>
      <c r="P242" s="475">
        <f t="shared" si="76"/>
        <v>0</v>
      </c>
    </row>
    <row r="243" spans="1:16" ht="15" customHeight="1">
      <c r="A243" s="530" t="s">
        <v>666</v>
      </c>
      <c r="B243" s="475"/>
      <c r="C243" s="475"/>
      <c r="D243" s="475"/>
      <c r="E243" s="475"/>
      <c r="F243" s="475"/>
      <c r="G243" s="475"/>
      <c r="H243" s="475"/>
      <c r="J243" s="475">
        <f t="shared" si="76"/>
        <v>0</v>
      </c>
      <c r="K243" s="475">
        <f t="shared" si="76"/>
        <v>0</v>
      </c>
      <c r="L243" s="475">
        <f t="shared" si="76"/>
        <v>0</v>
      </c>
      <c r="M243" s="475">
        <f t="shared" si="76"/>
        <v>0</v>
      </c>
      <c r="N243" s="475">
        <f t="shared" si="76"/>
        <v>0</v>
      </c>
      <c r="O243" s="475">
        <f t="shared" si="76"/>
        <v>0</v>
      </c>
      <c r="P243" s="475">
        <f t="shared" si="76"/>
        <v>0</v>
      </c>
    </row>
    <row r="244" spans="1:16" ht="15" customHeight="1">
      <c r="A244" s="546"/>
      <c r="B244" s="475"/>
      <c r="C244" s="475"/>
      <c r="D244" s="475"/>
      <c r="E244" s="475"/>
      <c r="F244" s="475"/>
      <c r="G244" s="475"/>
      <c r="H244" s="475"/>
      <c r="J244" s="475"/>
      <c r="K244" s="475"/>
      <c r="L244" s="475"/>
      <c r="M244" s="475"/>
      <c r="N244" s="475"/>
      <c r="O244" s="475"/>
      <c r="P244" s="475"/>
    </row>
    <row r="245" spans="1:16" s="471" customFormat="1" ht="15" customHeight="1">
      <c r="A245" s="477" t="s">
        <v>718</v>
      </c>
      <c r="B245" s="476"/>
      <c r="C245" s="476"/>
      <c r="D245" s="476"/>
      <c r="E245" s="476"/>
      <c r="F245" s="476"/>
      <c r="G245" s="476"/>
      <c r="H245" s="476"/>
      <c r="I245" s="470"/>
      <c r="J245" s="476">
        <f aca="true" t="shared" si="77" ref="J245:P245">SUM(J234,J237:J243)</f>
        <v>0</v>
      </c>
      <c r="K245" s="476">
        <f t="shared" si="77"/>
        <v>0</v>
      </c>
      <c r="L245" s="476">
        <f t="shared" si="77"/>
        <v>0</v>
      </c>
      <c r="M245" s="476">
        <f t="shared" si="77"/>
        <v>0</v>
      </c>
      <c r="N245" s="476">
        <f t="shared" si="77"/>
        <v>0</v>
      </c>
      <c r="O245" s="476">
        <f t="shared" si="77"/>
        <v>0</v>
      </c>
      <c r="P245" s="476">
        <f t="shared" si="77"/>
        <v>0</v>
      </c>
    </row>
    <row r="246" spans="1:16" ht="15" customHeight="1">
      <c r="A246" s="511"/>
      <c r="B246" s="531"/>
      <c r="C246" s="531"/>
      <c r="D246" s="531"/>
      <c r="E246" s="531"/>
      <c r="F246" s="531"/>
      <c r="G246" s="531"/>
      <c r="H246" s="531"/>
      <c r="J246" s="531"/>
      <c r="K246" s="531"/>
      <c r="L246" s="531"/>
      <c r="M246" s="531"/>
      <c r="N246" s="531"/>
      <c r="O246" s="531"/>
      <c r="P246" s="531"/>
    </row>
    <row r="247" spans="1:16" ht="15" customHeight="1">
      <c r="A247" s="529"/>
      <c r="B247" s="533"/>
      <c r="C247" s="533"/>
      <c r="D247" s="533"/>
      <c r="E247" s="533"/>
      <c r="F247" s="533"/>
      <c r="G247" s="533"/>
      <c r="H247" s="533"/>
      <c r="J247" s="533"/>
      <c r="K247" s="533"/>
      <c r="L247" s="533"/>
      <c r="M247" s="533"/>
      <c r="N247" s="533"/>
      <c r="O247" s="533"/>
      <c r="P247" s="533"/>
    </row>
    <row r="248" spans="1:16" ht="15" customHeight="1">
      <c r="A248" s="547"/>
      <c r="B248" s="533"/>
      <c r="C248" s="533"/>
      <c r="D248" s="533"/>
      <c r="E248" s="533"/>
      <c r="F248" s="533"/>
      <c r="G248" s="533"/>
      <c r="H248" s="533"/>
      <c r="J248" s="533"/>
      <c r="K248" s="533"/>
      <c r="L248" s="533"/>
      <c r="M248" s="533"/>
      <c r="N248" s="533"/>
      <c r="O248" s="533"/>
      <c r="P248" s="533"/>
    </row>
    <row r="249" spans="1:16" ht="15" customHeight="1">
      <c r="A249" s="547"/>
      <c r="B249" s="533"/>
      <c r="C249" s="533"/>
      <c r="D249" s="533"/>
      <c r="E249" s="533"/>
      <c r="F249" s="533"/>
      <c r="G249" s="533"/>
      <c r="H249" s="533"/>
      <c r="J249" s="533"/>
      <c r="K249" s="533"/>
      <c r="L249" s="533"/>
      <c r="M249" s="533"/>
      <c r="N249" s="533"/>
      <c r="O249" s="533"/>
      <c r="P249" s="533"/>
    </row>
    <row r="250" spans="1:16" ht="15" customHeight="1">
      <c r="A250" s="547"/>
      <c r="B250" s="533"/>
      <c r="C250" s="533"/>
      <c r="D250" s="533"/>
      <c r="E250" s="533"/>
      <c r="F250" s="533"/>
      <c r="G250" s="533"/>
      <c r="H250" s="533"/>
      <c r="J250" s="533"/>
      <c r="K250" s="533"/>
      <c r="L250" s="533"/>
      <c r="M250" s="533"/>
      <c r="N250" s="533"/>
      <c r="O250" s="533"/>
      <c r="P250" s="533"/>
    </row>
    <row r="251" spans="1:16" ht="15" customHeight="1">
      <c r="A251" s="448" t="s">
        <v>743</v>
      </c>
      <c r="B251" s="548"/>
      <c r="C251" s="548"/>
      <c r="D251" s="548"/>
      <c r="E251" s="548"/>
      <c r="F251" s="548"/>
      <c r="G251" s="548"/>
      <c r="H251" s="548"/>
      <c r="J251" s="533"/>
      <c r="K251" s="533"/>
      <c r="L251" s="533"/>
      <c r="M251" s="533"/>
      <c r="N251" s="533"/>
      <c r="O251" s="533"/>
      <c r="P251" s="533"/>
    </row>
    <row r="252" spans="1:16" ht="15" customHeight="1">
      <c r="A252" s="462"/>
      <c r="B252" s="510"/>
      <c r="C252" s="510"/>
      <c r="D252" s="510"/>
      <c r="E252" s="510"/>
      <c r="F252" s="510"/>
      <c r="G252" s="510"/>
      <c r="H252" s="510"/>
      <c r="J252" s="533"/>
      <c r="K252" s="533"/>
      <c r="L252" s="533"/>
      <c r="M252" s="533"/>
      <c r="N252" s="533"/>
      <c r="O252" s="533"/>
      <c r="P252" s="533"/>
    </row>
    <row r="253" spans="1:16" ht="15" customHeight="1">
      <c r="A253" s="511" t="s">
        <v>619</v>
      </c>
      <c r="B253" s="509"/>
      <c r="C253" s="509"/>
      <c r="D253" s="509"/>
      <c r="E253" s="509"/>
      <c r="F253" s="509"/>
      <c r="G253" s="509"/>
      <c r="H253" s="509"/>
      <c r="J253" s="533"/>
      <c r="K253" s="533"/>
      <c r="L253" s="533"/>
      <c r="M253" s="533"/>
      <c r="N253" s="533"/>
      <c r="O253" s="533"/>
      <c r="P253" s="533"/>
    </row>
    <row r="254" spans="1:16" s="551" customFormat="1" ht="16.5">
      <c r="A254" s="549"/>
      <c r="B254" s="513"/>
      <c r="C254" s="513"/>
      <c r="D254" s="513"/>
      <c r="E254" s="513"/>
      <c r="F254" s="513"/>
      <c r="G254" s="513"/>
      <c r="H254" s="513"/>
      <c r="I254" s="550"/>
      <c r="J254" s="550"/>
      <c r="K254" s="550"/>
      <c r="L254" s="550"/>
      <c r="M254" s="550"/>
      <c r="N254" s="550"/>
      <c r="O254" s="550"/>
      <c r="P254" s="550"/>
    </row>
    <row r="255" spans="1:16" s="551" customFormat="1" ht="16.5">
      <c r="A255" s="552" t="s">
        <v>425</v>
      </c>
      <c r="B255" s="475"/>
      <c r="C255" s="475"/>
      <c r="D255" s="475"/>
      <c r="E255" s="475"/>
      <c r="F255" s="475"/>
      <c r="G255" s="475"/>
      <c r="H255" s="475"/>
      <c r="I255" s="550"/>
      <c r="J255" s="550"/>
      <c r="K255" s="550"/>
      <c r="L255" s="550"/>
      <c r="M255" s="550"/>
      <c r="N255" s="550"/>
      <c r="O255" s="550"/>
      <c r="P255" s="550"/>
    </row>
    <row r="256" spans="1:16" s="551" customFormat="1" ht="16.5">
      <c r="A256" s="552" t="s">
        <v>440</v>
      </c>
      <c r="B256" s="475"/>
      <c r="C256" s="475"/>
      <c r="D256" s="475"/>
      <c r="E256" s="475"/>
      <c r="F256" s="475"/>
      <c r="G256" s="475"/>
      <c r="H256" s="475"/>
      <c r="I256" s="550"/>
      <c r="J256" s="550"/>
      <c r="K256" s="550"/>
      <c r="L256" s="550"/>
      <c r="M256" s="550"/>
      <c r="N256" s="550"/>
      <c r="O256" s="550"/>
      <c r="P256" s="550"/>
    </row>
    <row r="257" spans="1:16" s="551" customFormat="1" ht="16.5">
      <c r="A257" s="552" t="s">
        <v>460</v>
      </c>
      <c r="B257" s="475"/>
      <c r="C257" s="475"/>
      <c r="D257" s="475"/>
      <c r="E257" s="475"/>
      <c r="F257" s="475"/>
      <c r="G257" s="475"/>
      <c r="H257" s="475"/>
      <c r="I257" s="550"/>
      <c r="J257" s="550"/>
      <c r="K257" s="550"/>
      <c r="L257" s="550"/>
      <c r="M257" s="550"/>
      <c r="N257" s="550"/>
      <c r="O257" s="550"/>
      <c r="P257" s="550"/>
    </row>
    <row r="258" spans="1:16" s="551" customFormat="1" ht="16.5">
      <c r="A258" s="552" t="s">
        <v>464</v>
      </c>
      <c r="B258" s="475"/>
      <c r="C258" s="475"/>
      <c r="D258" s="475"/>
      <c r="E258" s="475"/>
      <c r="F258" s="475"/>
      <c r="G258" s="475"/>
      <c r="H258" s="475"/>
      <c r="I258" s="550"/>
      <c r="J258" s="550"/>
      <c r="K258" s="550"/>
      <c r="L258" s="550"/>
      <c r="M258" s="550"/>
      <c r="N258" s="550"/>
      <c r="O258" s="550"/>
      <c r="P258" s="550"/>
    </row>
    <row r="259" spans="1:16" s="551" customFormat="1" ht="16.5">
      <c r="A259" s="552" t="s">
        <v>232</v>
      </c>
      <c r="B259" s="475"/>
      <c r="C259" s="475"/>
      <c r="D259" s="475"/>
      <c r="E259" s="475"/>
      <c r="F259" s="475"/>
      <c r="G259" s="475"/>
      <c r="H259" s="475"/>
      <c r="I259" s="550"/>
      <c r="J259" s="550"/>
      <c r="K259" s="550"/>
      <c r="L259" s="550"/>
      <c r="M259" s="550"/>
      <c r="N259" s="550"/>
      <c r="O259" s="550"/>
      <c r="P259" s="550"/>
    </row>
    <row r="260" spans="1:16" s="551" customFormat="1" ht="16.5">
      <c r="A260" s="553" t="s">
        <v>569</v>
      </c>
      <c r="B260" s="554"/>
      <c r="C260" s="554"/>
      <c r="D260" s="554"/>
      <c r="E260" s="554"/>
      <c r="F260" s="554"/>
      <c r="G260" s="554"/>
      <c r="H260" s="554"/>
      <c r="I260" s="550"/>
      <c r="J260" s="550"/>
      <c r="K260" s="550"/>
      <c r="L260" s="550"/>
      <c r="M260" s="550"/>
      <c r="N260" s="550"/>
      <c r="O260" s="550"/>
      <c r="P260" s="550"/>
    </row>
    <row r="261" spans="1:16" s="558" customFormat="1" ht="16.5">
      <c r="A261" s="555" t="s">
        <v>744</v>
      </c>
      <c r="B261" s="556"/>
      <c r="C261" s="556"/>
      <c r="D261" s="556"/>
      <c r="E261" s="556"/>
      <c r="F261" s="556"/>
      <c r="G261" s="556"/>
      <c r="H261" s="556"/>
      <c r="I261" s="557"/>
      <c r="J261" s="557"/>
      <c r="K261" s="557"/>
      <c r="L261" s="557"/>
      <c r="M261" s="557"/>
      <c r="N261" s="557"/>
      <c r="O261" s="557"/>
      <c r="P261" s="557"/>
    </row>
    <row r="262" spans="1:16" s="551" customFormat="1" ht="16.5">
      <c r="A262" s="552" t="s">
        <v>481</v>
      </c>
      <c r="B262" s="475"/>
      <c r="C262" s="475"/>
      <c r="D262" s="475"/>
      <c r="E262" s="475"/>
      <c r="F262" s="475"/>
      <c r="G262" s="475"/>
      <c r="H262" s="475"/>
      <c r="I262" s="550"/>
      <c r="J262" s="550"/>
      <c r="K262" s="550"/>
      <c r="L262" s="550"/>
      <c r="M262" s="550"/>
      <c r="N262" s="550"/>
      <c r="O262" s="550"/>
      <c r="P262" s="550"/>
    </row>
    <row r="263" spans="1:16" s="551" customFormat="1" ht="16.5">
      <c r="A263" s="552" t="s">
        <v>494</v>
      </c>
      <c r="B263" s="475"/>
      <c r="C263" s="475"/>
      <c r="D263" s="475"/>
      <c r="E263" s="475"/>
      <c r="F263" s="475"/>
      <c r="G263" s="475"/>
      <c r="H263" s="475"/>
      <c r="I263" s="550"/>
      <c r="J263" s="550"/>
      <c r="K263" s="550"/>
      <c r="L263" s="550"/>
      <c r="M263" s="550"/>
      <c r="N263" s="550"/>
      <c r="O263" s="550"/>
      <c r="P263" s="550"/>
    </row>
    <row r="264" spans="1:16" s="551" customFormat="1" ht="16.5">
      <c r="A264" s="552" t="s">
        <v>501</v>
      </c>
      <c r="B264" s="475"/>
      <c r="C264" s="475"/>
      <c r="D264" s="475"/>
      <c r="E264" s="475"/>
      <c r="F264" s="475"/>
      <c r="G264" s="475"/>
      <c r="H264" s="475"/>
      <c r="I264" s="550"/>
      <c r="J264" s="550"/>
      <c r="K264" s="550"/>
      <c r="L264" s="550"/>
      <c r="M264" s="550"/>
      <c r="N264" s="550"/>
      <c r="O264" s="550"/>
      <c r="P264" s="550"/>
    </row>
    <row r="265" spans="1:16" s="551" customFormat="1" ht="16.5">
      <c r="A265" s="552" t="s">
        <v>508</v>
      </c>
      <c r="B265" s="475"/>
      <c r="C265" s="475"/>
      <c r="D265" s="475"/>
      <c r="E265" s="475"/>
      <c r="F265" s="475"/>
      <c r="G265" s="475"/>
      <c r="H265" s="475"/>
      <c r="I265" s="550"/>
      <c r="J265" s="550"/>
      <c r="K265" s="550"/>
      <c r="L265" s="550"/>
      <c r="M265" s="550"/>
      <c r="N265" s="550"/>
      <c r="O265" s="550"/>
      <c r="P265" s="550"/>
    </row>
    <row r="266" spans="1:16" s="551" customFormat="1" ht="16.5">
      <c r="A266" s="552" t="s">
        <v>520</v>
      </c>
      <c r="B266" s="475"/>
      <c r="C266" s="475"/>
      <c r="D266" s="475"/>
      <c r="E266" s="475"/>
      <c r="F266" s="475"/>
      <c r="G266" s="475"/>
      <c r="H266" s="475"/>
      <c r="I266" s="550"/>
      <c r="J266" s="550"/>
      <c r="K266" s="550"/>
      <c r="L266" s="550"/>
      <c r="M266" s="550"/>
      <c r="N266" s="550"/>
      <c r="O266" s="550"/>
      <c r="P266" s="550"/>
    </row>
    <row r="267" spans="1:16" s="551" customFormat="1" ht="16.5">
      <c r="A267" s="552" t="s">
        <v>570</v>
      </c>
      <c r="B267" s="475"/>
      <c r="C267" s="475"/>
      <c r="D267" s="475"/>
      <c r="E267" s="475"/>
      <c r="F267" s="475"/>
      <c r="G267" s="475"/>
      <c r="H267" s="475"/>
      <c r="I267" s="550"/>
      <c r="J267" s="550"/>
      <c r="K267" s="550"/>
      <c r="L267" s="550"/>
      <c r="M267" s="550"/>
      <c r="N267" s="550"/>
      <c r="O267" s="550"/>
      <c r="P267" s="550"/>
    </row>
    <row r="268" spans="1:16" s="551" customFormat="1" ht="16.5">
      <c r="A268" s="553" t="s">
        <v>571</v>
      </c>
      <c r="B268" s="554"/>
      <c r="C268" s="554"/>
      <c r="D268" s="554"/>
      <c r="E268" s="554"/>
      <c r="F268" s="554"/>
      <c r="G268" s="554"/>
      <c r="H268" s="554"/>
      <c r="I268" s="550"/>
      <c r="J268" s="550"/>
      <c r="K268" s="550"/>
      <c r="L268" s="550"/>
      <c r="M268" s="550"/>
      <c r="N268" s="550"/>
      <c r="O268" s="550"/>
      <c r="P268" s="550"/>
    </row>
    <row r="269" spans="1:16" s="551" customFormat="1" ht="16.5">
      <c r="A269" s="555" t="s">
        <v>744</v>
      </c>
      <c r="B269" s="556"/>
      <c r="C269" s="556"/>
      <c r="D269" s="556"/>
      <c r="E269" s="556"/>
      <c r="F269" s="556"/>
      <c r="G269" s="556"/>
      <c r="H269" s="556"/>
      <c r="I269" s="550"/>
      <c r="J269" s="550"/>
      <c r="K269" s="550"/>
      <c r="L269" s="550"/>
      <c r="M269" s="550"/>
      <c r="N269" s="550"/>
      <c r="O269" s="550"/>
      <c r="P269" s="550"/>
    </row>
    <row r="270" spans="1:16" s="551" customFormat="1" ht="16.5">
      <c r="A270" s="559" t="s">
        <v>541</v>
      </c>
      <c r="B270" s="486"/>
      <c r="C270" s="486"/>
      <c r="D270" s="486"/>
      <c r="E270" s="486"/>
      <c r="F270" s="486"/>
      <c r="G270" s="486"/>
      <c r="H270" s="486"/>
      <c r="I270" s="550"/>
      <c r="J270" s="550"/>
      <c r="K270" s="550"/>
      <c r="L270" s="550"/>
      <c r="M270" s="550"/>
      <c r="N270" s="550"/>
      <c r="O270" s="550"/>
      <c r="P270" s="550"/>
    </row>
    <row r="271" spans="1:16" ht="15" customHeight="1">
      <c r="A271" s="547"/>
      <c r="B271" s="533"/>
      <c r="C271" s="533"/>
      <c r="D271" s="533"/>
      <c r="E271" s="533"/>
      <c r="F271" s="533"/>
      <c r="G271" s="533"/>
      <c r="H271" s="533"/>
      <c r="J271" s="533"/>
      <c r="K271" s="533"/>
      <c r="L271" s="533"/>
      <c r="M271" s="533"/>
      <c r="N271" s="533"/>
      <c r="O271" s="533"/>
      <c r="P271" s="533"/>
    </row>
    <row r="272" spans="1:16" ht="15" customHeight="1">
      <c r="A272" s="547"/>
      <c r="B272" s="533"/>
      <c r="C272" s="533"/>
      <c r="D272" s="533"/>
      <c r="E272" s="533"/>
      <c r="F272" s="533"/>
      <c r="G272" s="533"/>
      <c r="H272" s="533"/>
      <c r="J272" s="533"/>
      <c r="K272" s="533"/>
      <c r="L272" s="533"/>
      <c r="M272" s="533"/>
      <c r="N272" s="533"/>
      <c r="O272" s="533"/>
      <c r="P272" s="533"/>
    </row>
    <row r="273" spans="1:16" ht="15" customHeight="1">
      <c r="A273" s="547"/>
      <c r="B273" s="533"/>
      <c r="C273" s="533"/>
      <c r="D273" s="533"/>
      <c r="E273" s="533"/>
      <c r="F273" s="533"/>
      <c r="G273" s="533"/>
      <c r="H273" s="533"/>
      <c r="J273" s="533"/>
      <c r="K273" s="533"/>
      <c r="L273" s="533"/>
      <c r="M273" s="533"/>
      <c r="N273" s="533"/>
      <c r="O273" s="533"/>
      <c r="P273" s="533"/>
    </row>
    <row r="274" spans="1:16" ht="15" customHeight="1">
      <c r="A274" s="560" t="s">
        <v>745</v>
      </c>
      <c r="B274" s="561" t="s">
        <v>609</v>
      </c>
      <c r="C274" s="561" t="s">
        <v>610</v>
      </c>
      <c r="D274" s="561" t="s">
        <v>611</v>
      </c>
      <c r="E274" s="561" t="s">
        <v>612</v>
      </c>
      <c r="F274" s="561">
        <v>0</v>
      </c>
      <c r="G274" s="561">
        <v>0</v>
      </c>
      <c r="H274" s="561">
        <v>0</v>
      </c>
      <c r="I274" s="561">
        <v>0</v>
      </c>
      <c r="J274" s="561">
        <v>0</v>
      </c>
      <c r="K274" s="561">
        <v>0</v>
      </c>
      <c r="L274" s="561" t="s">
        <v>613</v>
      </c>
      <c r="M274" s="561" t="s">
        <v>614</v>
      </c>
      <c r="N274" s="561" t="s">
        <v>615</v>
      </c>
      <c r="O274" s="533"/>
      <c r="P274" s="533"/>
    </row>
    <row r="275" spans="1:16" ht="15" customHeight="1">
      <c r="A275" s="547" t="s">
        <v>444</v>
      </c>
      <c r="B275" s="562"/>
      <c r="C275" s="563"/>
      <c r="D275" s="563"/>
      <c r="E275" s="563"/>
      <c r="F275" s="563"/>
      <c r="G275" s="563"/>
      <c r="H275" s="563"/>
      <c r="I275" s="564"/>
      <c r="J275" s="563"/>
      <c r="K275" s="563"/>
      <c r="L275" s="563"/>
      <c r="M275" s="563"/>
      <c r="N275" s="565"/>
      <c r="O275" s="533"/>
      <c r="P275" s="533"/>
    </row>
    <row r="276" spans="1:16" ht="15" customHeight="1">
      <c r="A276" s="566" t="s">
        <v>26</v>
      </c>
      <c r="B276" s="567"/>
      <c r="C276" s="567"/>
      <c r="D276" s="567"/>
      <c r="E276" s="567"/>
      <c r="F276" s="567"/>
      <c r="G276" s="567"/>
      <c r="H276" s="567"/>
      <c r="I276" s="567"/>
      <c r="J276" s="567"/>
      <c r="K276" s="567"/>
      <c r="L276" s="567"/>
      <c r="M276" s="567"/>
      <c r="N276" s="567"/>
      <c r="O276" s="533"/>
      <c r="P276" s="533"/>
    </row>
    <row r="277" spans="1:16" ht="15" customHeight="1">
      <c r="A277" s="568" t="s">
        <v>746</v>
      </c>
      <c r="B277" s="567"/>
      <c r="C277" s="567"/>
      <c r="D277" s="567"/>
      <c r="E277" s="567"/>
      <c r="F277" s="567"/>
      <c r="G277" s="567"/>
      <c r="H277" s="567"/>
      <c r="I277" s="567"/>
      <c r="J277" s="567"/>
      <c r="K277" s="567"/>
      <c r="L277" s="567"/>
      <c r="M277" s="567"/>
      <c r="N277" s="567"/>
      <c r="O277" s="533"/>
      <c r="P277" s="533"/>
    </row>
    <row r="278" spans="1:16" ht="15" customHeight="1">
      <c r="A278" s="547" t="s">
        <v>747</v>
      </c>
      <c r="B278" s="533"/>
      <c r="C278" s="533"/>
      <c r="D278" s="533"/>
      <c r="E278" s="533"/>
      <c r="F278" s="533"/>
      <c r="G278" s="533"/>
      <c r="H278" s="533"/>
      <c r="I278" s="533"/>
      <c r="J278" s="533"/>
      <c r="K278" s="533"/>
      <c r="L278" s="533"/>
      <c r="M278" s="533"/>
      <c r="N278" s="533"/>
      <c r="O278" s="533"/>
      <c r="P278" s="533"/>
    </row>
    <row r="279" spans="1:16" ht="15" customHeight="1">
      <c r="A279" s="566" t="s">
        <v>26</v>
      </c>
      <c r="B279" s="567"/>
      <c r="C279" s="567"/>
      <c r="D279" s="567"/>
      <c r="E279" s="567"/>
      <c r="F279" s="567"/>
      <c r="G279" s="567"/>
      <c r="H279" s="567"/>
      <c r="I279" s="567"/>
      <c r="J279" s="567"/>
      <c r="K279" s="567"/>
      <c r="L279" s="567"/>
      <c r="M279" s="567"/>
      <c r="N279" s="567"/>
      <c r="O279" s="533"/>
      <c r="P279" s="533"/>
    </row>
    <row r="280" spans="1:16" ht="15" customHeight="1">
      <c r="A280" s="568" t="s">
        <v>746</v>
      </c>
      <c r="B280" s="569"/>
      <c r="C280" s="569"/>
      <c r="D280" s="569"/>
      <c r="E280" s="569"/>
      <c r="F280" s="569"/>
      <c r="G280" s="569"/>
      <c r="H280" s="569"/>
      <c r="I280" s="569"/>
      <c r="J280" s="569"/>
      <c r="K280" s="569"/>
      <c r="L280" s="569"/>
      <c r="M280" s="569"/>
      <c r="N280" s="569"/>
      <c r="O280" s="533"/>
      <c r="P280" s="533"/>
    </row>
    <row r="281" spans="1:16" s="471" customFormat="1" ht="15" customHeight="1">
      <c r="A281" s="560" t="s">
        <v>748</v>
      </c>
      <c r="B281" s="570">
        <f aca="true" t="shared" si="78" ref="B281:N281">SUM(B276:B280)</f>
        <v>0</v>
      </c>
      <c r="C281" s="570">
        <f t="shared" si="78"/>
        <v>0</v>
      </c>
      <c r="D281" s="570">
        <f t="shared" si="78"/>
        <v>0</v>
      </c>
      <c r="E281" s="570">
        <f t="shared" si="78"/>
        <v>0</v>
      </c>
      <c r="F281" s="570">
        <f t="shared" si="78"/>
        <v>0</v>
      </c>
      <c r="G281" s="570">
        <f t="shared" si="78"/>
        <v>0</v>
      </c>
      <c r="H281" s="570">
        <f t="shared" si="78"/>
        <v>0</v>
      </c>
      <c r="I281" s="570">
        <f t="shared" si="78"/>
        <v>0</v>
      </c>
      <c r="J281" s="570">
        <f t="shared" si="78"/>
        <v>0</v>
      </c>
      <c r="K281" s="570">
        <f t="shared" si="78"/>
        <v>0</v>
      </c>
      <c r="L281" s="570">
        <f t="shared" si="78"/>
        <v>0</v>
      </c>
      <c r="M281" s="570">
        <f t="shared" si="78"/>
        <v>0</v>
      </c>
      <c r="N281" s="570">
        <f t="shared" si="78"/>
        <v>0</v>
      </c>
      <c r="O281" s="571"/>
      <c r="P281" s="571"/>
    </row>
  </sheetData>
  <conditionalFormatting sqref="B106 K133 B125 C126 C119:H119 C129 D128 B132 D131 C134 B136 C137 J136 C122:H123 B152:H152 C111:C118 B110:B119 C121 J134:P135 A105:A157 J106 K107:K108 K120:K121 J122:J123 J125 K126 L127:L128 K129 L130:L131 J132 J109:J119 L138:L139 K137 K140 L141:L142 J143:J145 K146:K147 J149 K150:K151 J152 K153:K154 J155:J157 K111:K118 B149:H149 B121:B123 B143:H145">
    <cfRule type="cellIs" priority="1" dxfId="0" operator="equal" stopIfTrue="1">
      <formula>"Error"</formula>
    </cfRule>
  </conditionalFormatting>
  <conditionalFormatting sqref="I6 E2:I2 M2:P2">
    <cfRule type="cellIs" priority="2" dxfId="1" operator="equal" stopIfTrue="1">
      <formula>"Error"</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T126"/>
  <sheetViews>
    <sheetView zoomScale="75" zoomScaleNormal="75" workbookViewId="0" topLeftCell="A1">
      <pane xSplit="7" ySplit="2" topLeftCell="H3" activePane="bottomRight" state="frozen"/>
      <selection pane="topLeft" activeCell="A1" sqref="A1"/>
      <selection pane="topRight" activeCell="H1" sqref="H1"/>
      <selection pane="bottomLeft" activeCell="A3" sqref="A3"/>
      <selection pane="bottomRight" activeCell="G19" sqref="G19"/>
    </sheetView>
  </sheetViews>
  <sheetFormatPr defaultColWidth="9.140625" defaultRowHeight="12.75"/>
  <cols>
    <col min="1" max="2" width="2.00390625" style="366" customWidth="1"/>
    <col min="3" max="3" width="1.8515625" style="366" customWidth="1"/>
    <col min="4" max="4" width="1.7109375" style="366" customWidth="1"/>
    <col min="5" max="6" width="2.00390625" style="366" customWidth="1"/>
    <col min="7" max="7" width="36.57421875" style="366" customWidth="1"/>
    <col min="8" max="8" width="1.7109375" style="366" customWidth="1"/>
    <col min="9" max="9" width="14.28125" style="283" bestFit="1" customWidth="1"/>
    <col min="10" max="10" width="13.7109375" style="419" customWidth="1"/>
    <col min="11" max="11" width="12.8515625" style="419" customWidth="1"/>
    <col min="12" max="12" width="18.00390625" style="426" customWidth="1"/>
    <col min="13" max="13" width="6.57421875" style="283" customWidth="1"/>
    <col min="14" max="14" width="13.00390625" style="283" customWidth="1"/>
    <col min="15" max="15" width="13.57421875" style="419" customWidth="1"/>
    <col min="16" max="16" width="13.8515625" style="419" customWidth="1"/>
    <col min="17" max="17" width="14.7109375" style="426" customWidth="1"/>
    <col min="18" max="18" width="6.57421875" style="283" customWidth="1"/>
    <col min="19" max="19" width="10.7109375" style="283" customWidth="1"/>
    <col min="20" max="20" width="13.28125" style="419" customWidth="1"/>
    <col min="21" max="21" width="13.8515625" style="419" customWidth="1"/>
    <col min="22" max="22" width="13.140625" style="426" customWidth="1"/>
    <col min="23" max="23" width="6.57421875" style="283" customWidth="1"/>
    <col min="24" max="24" width="11.28125" style="283" customWidth="1"/>
    <col min="25" max="25" width="14.28125" style="419" customWidth="1"/>
    <col min="26" max="26" width="13.140625" style="419" customWidth="1"/>
    <col min="27" max="27" width="10.421875" style="426" customWidth="1"/>
    <col min="28" max="28" width="6.57421875" style="283" customWidth="1"/>
    <col min="29" max="29" width="11.8515625" style="283" customWidth="1"/>
    <col min="30" max="30" width="13.7109375" style="419" customWidth="1"/>
    <col min="31" max="31" width="13.140625" style="419" customWidth="1"/>
    <col min="32" max="32" width="10.28125" style="426" customWidth="1"/>
    <col min="33" max="33" width="6.57421875" style="283" customWidth="1"/>
    <col min="34" max="34" width="11.57421875" style="283" customWidth="1"/>
    <col min="35" max="36" width="13.421875" style="419" customWidth="1"/>
    <col min="37" max="37" width="10.00390625" style="426" customWidth="1"/>
    <col min="38" max="38" width="6.57421875" style="283" customWidth="1"/>
    <col min="39" max="39" width="10.7109375" style="283" customWidth="1"/>
    <col min="40" max="40" width="13.7109375" style="419" customWidth="1"/>
    <col min="41" max="41" width="13.28125" style="419" customWidth="1"/>
    <col min="42" max="42" width="10.00390625" style="426" customWidth="1"/>
    <col min="43" max="43" width="2.140625" style="428" customWidth="1"/>
    <col min="44" max="44" width="2.28125" style="428" customWidth="1"/>
    <col min="45" max="45" width="2.00390625" style="428" customWidth="1"/>
    <col min="46" max="46" width="2.421875" style="428" customWidth="1"/>
    <col min="47" max="47" width="2.28125" style="428" customWidth="1"/>
    <col min="48" max="48" width="9.140625" style="428" customWidth="1"/>
    <col min="49" max="16384" width="9.140625" style="283" customWidth="1"/>
  </cols>
  <sheetData>
    <row r="1" spans="9:48" s="366" customFormat="1" ht="12.75">
      <c r="I1" s="367" t="s">
        <v>792</v>
      </c>
      <c r="J1" s="368"/>
      <c r="K1" s="368"/>
      <c r="L1" s="369"/>
      <c r="M1" s="370"/>
      <c r="N1" s="367" t="s">
        <v>552</v>
      </c>
      <c r="O1" s="368"/>
      <c r="P1" s="368"/>
      <c r="Q1" s="369"/>
      <c r="R1" s="370"/>
      <c r="S1" s="367" t="s">
        <v>553</v>
      </c>
      <c r="T1" s="368"/>
      <c r="U1" s="368"/>
      <c r="V1" s="369"/>
      <c r="W1" s="370"/>
      <c r="X1" s="367" t="s">
        <v>554</v>
      </c>
      <c r="Y1" s="368"/>
      <c r="Z1" s="368"/>
      <c r="AA1" s="369"/>
      <c r="AB1" s="370"/>
      <c r="AC1" s="367" t="s">
        <v>555</v>
      </c>
      <c r="AD1" s="368"/>
      <c r="AE1" s="368"/>
      <c r="AF1" s="369"/>
      <c r="AG1" s="370"/>
      <c r="AH1" s="367" t="s">
        <v>556</v>
      </c>
      <c r="AI1" s="368"/>
      <c r="AJ1" s="368"/>
      <c r="AK1" s="369"/>
      <c r="AL1" s="370"/>
      <c r="AM1" s="367" t="s">
        <v>559</v>
      </c>
      <c r="AN1" s="368"/>
      <c r="AO1" s="368"/>
      <c r="AP1" s="369"/>
      <c r="AQ1" s="371"/>
      <c r="AR1" s="371"/>
      <c r="AS1" s="371"/>
      <c r="AT1" s="371"/>
      <c r="AU1" s="371"/>
      <c r="AV1" s="371"/>
    </row>
    <row r="2" spans="1:48" s="366" customFormat="1" ht="24.75">
      <c r="A2" s="372" t="str">
        <f>Detail!C2</f>
        <v>Agricultural Research Council</v>
      </c>
      <c r="I2" s="373" t="s">
        <v>793</v>
      </c>
      <c r="J2" s="374" t="s">
        <v>794</v>
      </c>
      <c r="K2" s="375" t="s">
        <v>795</v>
      </c>
      <c r="L2" s="376" t="s">
        <v>796</v>
      </c>
      <c r="M2" s="377"/>
      <c r="N2" s="373" t="s">
        <v>793</v>
      </c>
      <c r="O2" s="374" t="s">
        <v>794</v>
      </c>
      <c r="P2" s="375" t="s">
        <v>795</v>
      </c>
      <c r="Q2" s="376" t="s">
        <v>796</v>
      </c>
      <c r="R2" s="377"/>
      <c r="S2" s="373" t="s">
        <v>793</v>
      </c>
      <c r="T2" s="374" t="s">
        <v>794</v>
      </c>
      <c r="U2" s="375" t="s">
        <v>795</v>
      </c>
      <c r="V2" s="376" t="s">
        <v>796</v>
      </c>
      <c r="W2" s="377"/>
      <c r="X2" s="373" t="s">
        <v>793</v>
      </c>
      <c r="Y2" s="374" t="s">
        <v>794</v>
      </c>
      <c r="Z2" s="375" t="s">
        <v>795</v>
      </c>
      <c r="AA2" s="376" t="s">
        <v>796</v>
      </c>
      <c r="AB2" s="377"/>
      <c r="AC2" s="373" t="s">
        <v>793</v>
      </c>
      <c r="AD2" s="374" t="s">
        <v>794</v>
      </c>
      <c r="AE2" s="375" t="s">
        <v>795</v>
      </c>
      <c r="AF2" s="376" t="s">
        <v>796</v>
      </c>
      <c r="AG2" s="377"/>
      <c r="AH2" s="373" t="s">
        <v>793</v>
      </c>
      <c r="AI2" s="374" t="s">
        <v>794</v>
      </c>
      <c r="AJ2" s="375" t="s">
        <v>795</v>
      </c>
      <c r="AK2" s="376" t="s">
        <v>796</v>
      </c>
      <c r="AL2" s="377"/>
      <c r="AM2" s="373" t="s">
        <v>793</v>
      </c>
      <c r="AN2" s="374" t="s">
        <v>794</v>
      </c>
      <c r="AO2" s="375" t="s">
        <v>795</v>
      </c>
      <c r="AP2" s="376" t="s">
        <v>796</v>
      </c>
      <c r="AQ2" s="378"/>
      <c r="AR2" s="379" t="s">
        <v>884</v>
      </c>
      <c r="AS2" s="371"/>
      <c r="AT2" s="371"/>
      <c r="AU2" s="371"/>
      <c r="AV2" s="371"/>
    </row>
    <row r="3" spans="9:48" s="366" customFormat="1" ht="12">
      <c r="I3" s="373"/>
      <c r="J3" s="374"/>
      <c r="K3" s="375"/>
      <c r="L3" s="376"/>
      <c r="M3" s="377"/>
      <c r="N3" s="373"/>
      <c r="O3" s="374"/>
      <c r="P3" s="375"/>
      <c r="Q3" s="376"/>
      <c r="R3" s="377"/>
      <c r="S3" s="373"/>
      <c r="T3" s="374"/>
      <c r="U3" s="375"/>
      <c r="V3" s="376"/>
      <c r="W3" s="377"/>
      <c r="X3" s="373"/>
      <c r="Y3" s="374"/>
      <c r="Z3" s="375"/>
      <c r="AA3" s="376"/>
      <c r="AB3" s="377"/>
      <c r="AC3" s="373"/>
      <c r="AD3" s="374"/>
      <c r="AE3" s="375"/>
      <c r="AF3" s="376"/>
      <c r="AG3" s="377"/>
      <c r="AH3" s="373"/>
      <c r="AI3" s="374"/>
      <c r="AJ3" s="375"/>
      <c r="AK3" s="376"/>
      <c r="AL3" s="377"/>
      <c r="AM3" s="373"/>
      <c r="AN3" s="374"/>
      <c r="AO3" s="375"/>
      <c r="AP3" s="376"/>
      <c r="AQ3" s="378"/>
      <c r="AR3" s="371"/>
      <c r="AS3" s="371"/>
      <c r="AT3" s="371"/>
      <c r="AU3" s="371"/>
      <c r="AV3" s="371"/>
    </row>
    <row r="4" spans="1:48" s="385" customFormat="1" ht="12">
      <c r="A4" s="380" t="s">
        <v>797</v>
      </c>
      <c r="B4" s="380"/>
      <c r="C4" s="380"/>
      <c r="D4" s="380"/>
      <c r="E4" s="380"/>
      <c r="F4" s="380"/>
      <c r="G4" s="380"/>
      <c r="H4" s="380"/>
      <c r="I4" s="381">
        <f>I8</f>
        <v>249081</v>
      </c>
      <c r="J4" s="382"/>
      <c r="K4" s="382"/>
      <c r="L4" s="383">
        <f>L8</f>
        <v>249808</v>
      </c>
      <c r="M4" s="377"/>
      <c r="N4" s="381">
        <f>N8</f>
        <v>231644</v>
      </c>
      <c r="O4" s="382"/>
      <c r="P4" s="382"/>
      <c r="Q4" s="383">
        <f>Q8</f>
        <v>231956</v>
      </c>
      <c r="R4" s="377"/>
      <c r="S4" s="381">
        <f>S8</f>
        <v>213721</v>
      </c>
      <c r="T4" s="382"/>
      <c r="U4" s="382"/>
      <c r="V4" s="383">
        <f>V8</f>
        <v>215744</v>
      </c>
      <c r="W4" s="377"/>
      <c r="X4" s="381">
        <f>X8</f>
        <v>0</v>
      </c>
      <c r="Y4" s="382"/>
      <c r="Z4" s="382"/>
      <c r="AA4" s="383">
        <f>AA8</f>
        <v>0</v>
      </c>
      <c r="AB4" s="377"/>
      <c r="AC4" s="381">
        <f>AC8</f>
        <v>0</v>
      </c>
      <c r="AD4" s="382"/>
      <c r="AE4" s="382"/>
      <c r="AF4" s="383">
        <f>AF8</f>
        <v>0</v>
      </c>
      <c r="AG4" s="377"/>
      <c r="AH4" s="381">
        <f>AH8</f>
        <v>0</v>
      </c>
      <c r="AI4" s="382"/>
      <c r="AJ4" s="382"/>
      <c r="AK4" s="383">
        <f>AK8</f>
        <v>0</v>
      </c>
      <c r="AL4" s="377"/>
      <c r="AM4" s="381">
        <f>AM8</f>
        <v>0</v>
      </c>
      <c r="AN4" s="382"/>
      <c r="AO4" s="382"/>
      <c r="AP4" s="383">
        <f>AP8</f>
        <v>0</v>
      </c>
      <c r="AQ4" s="384" t="s">
        <v>797</v>
      </c>
      <c r="AR4" s="384"/>
      <c r="AS4" s="384"/>
      <c r="AT4" s="384"/>
      <c r="AU4" s="384"/>
      <c r="AV4" s="384"/>
    </row>
    <row r="5" spans="1:48" s="385" customFormat="1" ht="12">
      <c r="A5" s="380" t="s">
        <v>798</v>
      </c>
      <c r="B5" s="380"/>
      <c r="C5" s="380"/>
      <c r="D5" s="380"/>
      <c r="E5" s="380"/>
      <c r="F5" s="380"/>
      <c r="G5" s="380"/>
      <c r="H5" s="380"/>
      <c r="I5" s="381">
        <f>I32</f>
        <v>479740</v>
      </c>
      <c r="J5" s="382"/>
      <c r="K5" s="382"/>
      <c r="L5" s="383">
        <f>L32</f>
        <v>474313</v>
      </c>
      <c r="M5" s="377"/>
      <c r="N5" s="381">
        <f>N32</f>
        <v>501421</v>
      </c>
      <c r="O5" s="382"/>
      <c r="P5" s="382"/>
      <c r="Q5" s="383">
        <f>Q32</f>
        <v>481792</v>
      </c>
      <c r="R5" s="377"/>
      <c r="S5" s="381">
        <f>S32</f>
        <v>648955</v>
      </c>
      <c r="T5" s="382"/>
      <c r="U5" s="382"/>
      <c r="V5" s="383">
        <f>V32</f>
        <v>629937</v>
      </c>
      <c r="W5" s="377"/>
      <c r="X5" s="381">
        <f>X32</f>
        <v>-505</v>
      </c>
      <c r="Y5" s="382"/>
      <c r="Z5" s="382"/>
      <c r="AA5" s="383">
        <f>AA32</f>
        <v>-505</v>
      </c>
      <c r="AB5" s="377"/>
      <c r="AC5" s="381">
        <f>AC32</f>
        <v>0</v>
      </c>
      <c r="AD5" s="382"/>
      <c r="AE5" s="382"/>
      <c r="AF5" s="383">
        <f>AF32</f>
        <v>0</v>
      </c>
      <c r="AG5" s="377"/>
      <c r="AH5" s="381">
        <f>AH32</f>
        <v>0</v>
      </c>
      <c r="AI5" s="382"/>
      <c r="AJ5" s="382"/>
      <c r="AK5" s="383">
        <f>AK32</f>
        <v>0</v>
      </c>
      <c r="AL5" s="377"/>
      <c r="AM5" s="381">
        <f>AM32</f>
        <v>0</v>
      </c>
      <c r="AN5" s="382"/>
      <c r="AO5" s="382"/>
      <c r="AP5" s="383">
        <f>AP32</f>
        <v>0</v>
      </c>
      <c r="AQ5" s="384" t="s">
        <v>798</v>
      </c>
      <c r="AR5" s="384"/>
      <c r="AS5" s="384"/>
      <c r="AT5" s="384"/>
      <c r="AU5" s="384"/>
      <c r="AV5" s="384"/>
    </row>
    <row r="6" spans="1:48" s="385" customFormat="1" ht="12">
      <c r="A6" s="380" t="s">
        <v>799</v>
      </c>
      <c r="B6" s="380"/>
      <c r="C6" s="380"/>
      <c r="D6" s="380"/>
      <c r="E6" s="380"/>
      <c r="F6" s="380"/>
      <c r="G6" s="380"/>
      <c r="H6" s="380"/>
      <c r="I6" s="381">
        <f>I4-I5</f>
        <v>-230659</v>
      </c>
      <c r="J6" s="382"/>
      <c r="K6" s="382"/>
      <c r="L6" s="383">
        <f>L4-L5</f>
        <v>-224505</v>
      </c>
      <c r="M6" s="377"/>
      <c r="N6" s="381">
        <f>N4-N5</f>
        <v>-269777</v>
      </c>
      <c r="O6" s="382"/>
      <c r="P6" s="382"/>
      <c r="Q6" s="383">
        <f>Q4-Q5</f>
        <v>-249836</v>
      </c>
      <c r="R6" s="377"/>
      <c r="S6" s="381">
        <f>S4-S5</f>
        <v>-435234</v>
      </c>
      <c r="T6" s="382"/>
      <c r="U6" s="382"/>
      <c r="V6" s="383">
        <f>V4-V5</f>
        <v>-414193</v>
      </c>
      <c r="W6" s="377"/>
      <c r="X6" s="381">
        <f>X4-X5</f>
        <v>505</v>
      </c>
      <c r="Y6" s="382"/>
      <c r="Z6" s="382"/>
      <c r="AA6" s="383">
        <f>AA4-AA5</f>
        <v>505</v>
      </c>
      <c r="AB6" s="377"/>
      <c r="AC6" s="381">
        <f>AC4-AC5</f>
        <v>0</v>
      </c>
      <c r="AD6" s="382"/>
      <c r="AE6" s="382"/>
      <c r="AF6" s="383">
        <f>AF4-AF5</f>
        <v>0</v>
      </c>
      <c r="AG6" s="377"/>
      <c r="AH6" s="381">
        <f>AH4-AH5</f>
        <v>0</v>
      </c>
      <c r="AI6" s="382"/>
      <c r="AJ6" s="382"/>
      <c r="AK6" s="383">
        <f>AK4-AK5</f>
        <v>0</v>
      </c>
      <c r="AL6" s="377"/>
      <c r="AM6" s="381">
        <f>AM4-AM5</f>
        <v>0</v>
      </c>
      <c r="AN6" s="382"/>
      <c r="AO6" s="382"/>
      <c r="AP6" s="383">
        <f>AP4-AP5</f>
        <v>0</v>
      </c>
      <c r="AQ6" s="384" t="s">
        <v>799</v>
      </c>
      <c r="AR6" s="384"/>
      <c r="AS6" s="384"/>
      <c r="AT6" s="384"/>
      <c r="AU6" s="384"/>
      <c r="AV6" s="384"/>
    </row>
    <row r="7" spans="1:48" s="366" customFormat="1" ht="12">
      <c r="A7" s="386"/>
      <c r="B7" s="386"/>
      <c r="C7" s="386"/>
      <c r="D7" s="386"/>
      <c r="E7" s="386"/>
      <c r="F7" s="386"/>
      <c r="G7" s="386"/>
      <c r="H7" s="386"/>
      <c r="I7" s="387"/>
      <c r="J7" s="388"/>
      <c r="K7" s="388"/>
      <c r="L7" s="389"/>
      <c r="M7" s="377"/>
      <c r="N7" s="387"/>
      <c r="O7" s="388"/>
      <c r="P7" s="388"/>
      <c r="Q7" s="389"/>
      <c r="R7" s="377"/>
      <c r="S7" s="387"/>
      <c r="T7" s="388"/>
      <c r="U7" s="388"/>
      <c r="V7" s="389"/>
      <c r="W7" s="377"/>
      <c r="X7" s="387"/>
      <c r="Y7" s="388"/>
      <c r="Z7" s="388"/>
      <c r="AA7" s="389"/>
      <c r="AB7" s="377"/>
      <c r="AC7" s="387"/>
      <c r="AD7" s="388"/>
      <c r="AE7" s="388"/>
      <c r="AF7" s="389"/>
      <c r="AG7" s="377"/>
      <c r="AH7" s="387"/>
      <c r="AI7" s="388"/>
      <c r="AJ7" s="388"/>
      <c r="AK7" s="389"/>
      <c r="AL7" s="377"/>
      <c r="AM7" s="387"/>
      <c r="AN7" s="388"/>
      <c r="AO7" s="388"/>
      <c r="AP7" s="389"/>
      <c r="AQ7" s="390"/>
      <c r="AR7" s="391"/>
      <c r="AS7" s="391"/>
      <c r="AT7" s="391"/>
      <c r="AU7" s="391"/>
      <c r="AV7" s="391"/>
    </row>
    <row r="8" spans="1:72" s="399" customFormat="1" ht="12.75">
      <c r="A8" s="392" t="s">
        <v>99</v>
      </c>
      <c r="B8" s="392"/>
      <c r="C8" s="392"/>
      <c r="D8" s="392"/>
      <c r="E8" s="392"/>
      <c r="F8" s="392"/>
      <c r="G8" s="392"/>
      <c r="H8" s="392"/>
      <c r="I8" s="393">
        <f>SUM(I9,I10)</f>
        <v>249081</v>
      </c>
      <c r="J8" s="394">
        <f>SUM(J9,J10)</f>
        <v>727</v>
      </c>
      <c r="K8" s="394">
        <f>SUM(K9,K10)</f>
        <v>0</v>
      </c>
      <c r="L8" s="395">
        <f>SUM(L9,L10)</f>
        <v>249808</v>
      </c>
      <c r="M8" s="396"/>
      <c r="N8" s="393">
        <f>SUM(N9,N10)</f>
        <v>231644</v>
      </c>
      <c r="O8" s="394">
        <f>SUM(O9,O10)</f>
        <v>312</v>
      </c>
      <c r="P8" s="394">
        <f>SUM(P9,P10)</f>
        <v>0</v>
      </c>
      <c r="Q8" s="395">
        <f>SUM(Q9,Q10)</f>
        <v>231956</v>
      </c>
      <c r="R8" s="396"/>
      <c r="S8" s="393">
        <f>SUM(S9,S10)</f>
        <v>213721</v>
      </c>
      <c r="T8" s="394">
        <f>SUM(T9,T10)</f>
        <v>2023</v>
      </c>
      <c r="U8" s="394">
        <f>SUM(U9,U10)</f>
        <v>0</v>
      </c>
      <c r="V8" s="395">
        <f>SUM(V9,V10)</f>
        <v>215744</v>
      </c>
      <c r="W8" s="396"/>
      <c r="X8" s="393">
        <f>SUM(X9,X10)</f>
        <v>0</v>
      </c>
      <c r="Y8" s="394">
        <f>SUM(Y9,Y10)</f>
        <v>0</v>
      </c>
      <c r="Z8" s="394">
        <f>SUM(Z9,Z10)</f>
        <v>0</v>
      </c>
      <c r="AA8" s="395">
        <f>SUM(AA9,AA10)</f>
        <v>0</v>
      </c>
      <c r="AB8" s="396"/>
      <c r="AC8" s="393">
        <f>SUM(AC9,AC10)</f>
        <v>0</v>
      </c>
      <c r="AD8" s="394">
        <f>SUM(AD9,AD10)</f>
        <v>0</v>
      </c>
      <c r="AE8" s="394">
        <f>SUM(AE9,AE10)</f>
        <v>0</v>
      </c>
      <c r="AF8" s="395">
        <f>SUM(AF9,AF10)</f>
        <v>0</v>
      </c>
      <c r="AG8" s="396"/>
      <c r="AH8" s="393">
        <f>SUM(AH9,AH10)</f>
        <v>0</v>
      </c>
      <c r="AI8" s="394">
        <f>SUM(AI9,AI10)</f>
        <v>0</v>
      </c>
      <c r="AJ8" s="394">
        <f>SUM(AJ9,AJ10)</f>
        <v>0</v>
      </c>
      <c r="AK8" s="395">
        <f>SUM(AK9,AK10)</f>
        <v>0</v>
      </c>
      <c r="AL8" s="396"/>
      <c r="AM8" s="393">
        <f>SUM(AM9,AM10)</f>
        <v>0</v>
      </c>
      <c r="AN8" s="394">
        <f>SUM(AN9,AN10)</f>
        <v>0</v>
      </c>
      <c r="AO8" s="394">
        <f>SUM(AO9,AO10)</f>
        <v>0</v>
      </c>
      <c r="AP8" s="395">
        <f>SUM(AP9,AP10)</f>
        <v>0</v>
      </c>
      <c r="AQ8" s="397" t="s">
        <v>673</v>
      </c>
      <c r="AR8" s="397"/>
      <c r="AS8" s="397"/>
      <c r="AT8" s="397"/>
      <c r="AU8" s="397"/>
      <c r="AV8" s="397"/>
      <c r="AW8" s="398"/>
      <c r="AX8" s="398"/>
      <c r="AY8" s="398"/>
      <c r="AZ8" s="398"/>
      <c r="BA8" s="398"/>
      <c r="BB8" s="398"/>
      <c r="BC8" s="398"/>
      <c r="BD8" s="398"/>
      <c r="BE8" s="398"/>
      <c r="BF8" s="398"/>
      <c r="BG8" s="398"/>
      <c r="BH8" s="398"/>
      <c r="BI8" s="398"/>
      <c r="BJ8" s="398"/>
      <c r="BK8" s="398"/>
      <c r="BL8" s="398"/>
      <c r="BM8" s="398"/>
      <c r="BN8" s="398"/>
      <c r="BO8" s="398"/>
      <c r="BP8" s="398"/>
      <c r="BQ8" s="398"/>
      <c r="BR8" s="398"/>
      <c r="BS8" s="398"/>
      <c r="BT8" s="398"/>
    </row>
    <row r="9" spans="2:72" ht="12.75">
      <c r="B9" s="366" t="s">
        <v>101</v>
      </c>
      <c r="I9" s="400">
        <f>Detail!C9</f>
        <v>0</v>
      </c>
      <c r="J9" s="401">
        <f>Detail!C203</f>
        <v>0</v>
      </c>
      <c r="K9" s="402"/>
      <c r="L9" s="403">
        <f>SUM(I9,J9,K9)</f>
        <v>0</v>
      </c>
      <c r="M9" s="404"/>
      <c r="N9" s="400">
        <f>Detail!D9</f>
        <v>0</v>
      </c>
      <c r="O9" s="401">
        <f>Detail!D203</f>
        <v>0</v>
      </c>
      <c r="P9" s="402"/>
      <c r="Q9" s="403">
        <f>SUM(N9,O9,P9)</f>
        <v>0</v>
      </c>
      <c r="R9" s="404"/>
      <c r="S9" s="400">
        <f>Detail!F9</f>
        <v>0</v>
      </c>
      <c r="T9" s="401">
        <f>Detail!F203</f>
        <v>0</v>
      </c>
      <c r="U9" s="402"/>
      <c r="V9" s="403">
        <f>SUM(S9,T9,U9)</f>
        <v>0</v>
      </c>
      <c r="W9" s="404"/>
      <c r="X9" s="400">
        <f>Detail!H9</f>
        <v>0</v>
      </c>
      <c r="Y9" s="401">
        <f>Detail!H203</f>
        <v>0</v>
      </c>
      <c r="Z9" s="402"/>
      <c r="AA9" s="403">
        <f>SUM(X9,Y9,Z9)</f>
        <v>0</v>
      </c>
      <c r="AB9" s="404"/>
      <c r="AC9" s="400">
        <f>Detail!I9</f>
        <v>0</v>
      </c>
      <c r="AD9" s="401">
        <f>Detail!I203</f>
        <v>0</v>
      </c>
      <c r="AE9" s="402"/>
      <c r="AF9" s="403">
        <f>SUM(AC9,AD9,AE9)</f>
        <v>0</v>
      </c>
      <c r="AG9" s="404"/>
      <c r="AH9" s="400">
        <f>Detail!J9</f>
        <v>0</v>
      </c>
      <c r="AI9" s="401">
        <f>Detail!J203</f>
        <v>0</v>
      </c>
      <c r="AJ9" s="402"/>
      <c r="AK9" s="403">
        <f>SUM(AH9,AI9,AJ9)</f>
        <v>0</v>
      </c>
      <c r="AL9" s="404"/>
      <c r="AM9" s="400">
        <f>Detail!K9</f>
        <v>0</v>
      </c>
      <c r="AN9" s="401">
        <f>Detail!K203</f>
        <v>0</v>
      </c>
      <c r="AO9" s="402"/>
      <c r="AP9" s="403">
        <f>SUM(AM9,AN9,AO9)</f>
        <v>0</v>
      </c>
      <c r="AQ9" s="405"/>
      <c r="AR9" s="405" t="s">
        <v>813</v>
      </c>
      <c r="AS9" s="405"/>
      <c r="AT9" s="405"/>
      <c r="AU9" s="405"/>
      <c r="AV9" s="405"/>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row>
    <row r="10" spans="2:72" ht="12.75">
      <c r="B10" s="366" t="s">
        <v>801</v>
      </c>
      <c r="I10" s="406">
        <f>SUM(I11,I12,I22:I24,I28:I30)</f>
        <v>249081</v>
      </c>
      <c r="J10" s="407">
        <f>SUM(J11,J12,J22:J24,J28:J30)</f>
        <v>727</v>
      </c>
      <c r="K10" s="407">
        <f>SUM(K11,K12,K22:K24,K28:K30)</f>
        <v>0</v>
      </c>
      <c r="L10" s="408">
        <f>SUM(L11,L12,L22:L24,L28:L30)</f>
        <v>249808</v>
      </c>
      <c r="M10" s="404"/>
      <c r="N10" s="406">
        <f>SUM(N11,N12,N22:N24,N28:N30)</f>
        <v>231644</v>
      </c>
      <c r="O10" s="407">
        <f>SUM(O11,O12,O22:O24,O28:O30)</f>
        <v>312</v>
      </c>
      <c r="P10" s="407">
        <f>SUM(P11,P12,P22:P24,P28:P30)</f>
        <v>0</v>
      </c>
      <c r="Q10" s="408">
        <f>SUM(Q11,Q12,Q22:Q24,Q28:Q30)</f>
        <v>231956</v>
      </c>
      <c r="R10" s="404"/>
      <c r="S10" s="406">
        <f>SUM(S11,S12,S22:S24,S28:S30)</f>
        <v>213721</v>
      </c>
      <c r="T10" s="407">
        <f>SUM(T11,T12,T22:T24,T28:T30)</f>
        <v>2023</v>
      </c>
      <c r="U10" s="407">
        <f>SUM(U11,U12,U22:U24,U28:U30)</f>
        <v>0</v>
      </c>
      <c r="V10" s="408">
        <f>SUM(V11,V12,V22:V24,V28:V30)</f>
        <v>215744</v>
      </c>
      <c r="W10" s="404"/>
      <c r="X10" s="406">
        <f>SUM(X11,X12,X22:X24,X28:X30)</f>
        <v>0</v>
      </c>
      <c r="Y10" s="407">
        <f>SUM(Y11,Y12,Y22:Y24,Y28:Y30)</f>
        <v>0</v>
      </c>
      <c r="Z10" s="407">
        <f>SUM(Z11,Z12,Z22:Z24,Z28:Z30)</f>
        <v>0</v>
      </c>
      <c r="AA10" s="408">
        <f>SUM(AA11,AA12,AA22:AA24,AA28:AA30)</f>
        <v>0</v>
      </c>
      <c r="AB10" s="404"/>
      <c r="AC10" s="406">
        <f>SUM(AC11,AC12,AC22:AC24,AC28:AC30)</f>
        <v>0</v>
      </c>
      <c r="AD10" s="407">
        <f>SUM(AD11,AD12,AD22:AD24,AD28:AD30)</f>
        <v>0</v>
      </c>
      <c r="AE10" s="407">
        <f>SUM(AE11,AE12,AE22:AE24,AE28:AE30)</f>
        <v>0</v>
      </c>
      <c r="AF10" s="408">
        <f>SUM(AF11,AF12,AF22:AF24,AF28:AF30)</f>
        <v>0</v>
      </c>
      <c r="AG10" s="404"/>
      <c r="AH10" s="406">
        <f>SUM(AH11,AH12,AH22:AH24,AH28:AH30)</f>
        <v>0</v>
      </c>
      <c r="AI10" s="407">
        <f>SUM(AI11,AI12,AI22:AI24,AI28:AI30)</f>
        <v>0</v>
      </c>
      <c r="AJ10" s="407">
        <f>SUM(AJ11,AJ12,AJ22:AJ24,AJ28:AJ30)</f>
        <v>0</v>
      </c>
      <c r="AK10" s="408">
        <f>SUM(AK11,AK12,AK22:AK24,AK28:AK30)</f>
        <v>0</v>
      </c>
      <c r="AL10" s="404"/>
      <c r="AM10" s="406">
        <f>SUM(AM11,AM12,AM22:AM24,AM28:AM30)</f>
        <v>0</v>
      </c>
      <c r="AN10" s="407">
        <f>SUM(AN11,AN12,AN22:AN24,AN28:AN30)</f>
        <v>0</v>
      </c>
      <c r="AO10" s="407">
        <f>SUM(AO11,AO12,AO22:AO24,AO28:AO30)</f>
        <v>0</v>
      </c>
      <c r="AP10" s="408">
        <f>SUM(AP11,AP12,AP22:AP24,AP28:AP30)</f>
        <v>0</v>
      </c>
      <c r="AQ10" s="405"/>
      <c r="AR10" s="405" t="s">
        <v>814</v>
      </c>
      <c r="AS10" s="405"/>
      <c r="AT10" s="405"/>
      <c r="AU10" s="405"/>
      <c r="AV10" s="405"/>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row>
    <row r="11" spans="3:72" ht="12.75">
      <c r="C11" s="366" t="s">
        <v>751</v>
      </c>
      <c r="I11" s="400">
        <f>Detail!C11</f>
        <v>239052</v>
      </c>
      <c r="J11" s="401">
        <f>Detail!C204</f>
        <v>0</v>
      </c>
      <c r="K11" s="402"/>
      <c r="L11" s="403">
        <f>SUM(I11,J11,K11)</f>
        <v>239052</v>
      </c>
      <c r="M11" s="404"/>
      <c r="N11" s="400">
        <f>Detail!D11</f>
        <v>217422</v>
      </c>
      <c r="O11" s="401">
        <f>Detail!D204</f>
        <v>0</v>
      </c>
      <c r="P11" s="402"/>
      <c r="Q11" s="403">
        <f>SUM(N11,O11,P11)</f>
        <v>217422</v>
      </c>
      <c r="R11" s="404"/>
      <c r="S11" s="400">
        <f>Detail!F11</f>
        <v>0</v>
      </c>
      <c r="T11" s="401">
        <f>Detail!F204</f>
        <v>0</v>
      </c>
      <c r="U11" s="402"/>
      <c r="V11" s="403">
        <f>SUM(S11,T11,U11)</f>
        <v>0</v>
      </c>
      <c r="W11" s="404"/>
      <c r="X11" s="400">
        <f>Detail!H11</f>
        <v>0</v>
      </c>
      <c r="Y11" s="401">
        <f>Detail!H204</f>
        <v>0</v>
      </c>
      <c r="Z11" s="402"/>
      <c r="AA11" s="403">
        <f>SUM(X11,Y11,Z11)</f>
        <v>0</v>
      </c>
      <c r="AB11" s="404"/>
      <c r="AC11" s="400">
        <f>Detail!I11</f>
        <v>0</v>
      </c>
      <c r="AD11" s="401">
        <f>Detail!I204</f>
        <v>0</v>
      </c>
      <c r="AE11" s="402"/>
      <c r="AF11" s="403">
        <f>SUM(AC11,AD11,AE11)</f>
        <v>0</v>
      </c>
      <c r="AG11" s="404"/>
      <c r="AH11" s="400">
        <f>Detail!J11</f>
        <v>0</v>
      </c>
      <c r="AI11" s="401">
        <f>Detail!J204</f>
        <v>0</v>
      </c>
      <c r="AJ11" s="402"/>
      <c r="AK11" s="403">
        <f>SUM(AH11,AI11,AJ11)</f>
        <v>0</v>
      </c>
      <c r="AL11" s="404"/>
      <c r="AM11" s="400">
        <f>Detail!K11</f>
        <v>0</v>
      </c>
      <c r="AN11" s="401">
        <f>Detail!K204</f>
        <v>0</v>
      </c>
      <c r="AO11" s="402"/>
      <c r="AP11" s="403">
        <f>SUM(AM11,AN11,AO11)</f>
        <v>0</v>
      </c>
      <c r="AQ11" s="405"/>
      <c r="AR11" s="409"/>
      <c r="AS11" s="405" t="s">
        <v>751</v>
      </c>
      <c r="AT11" s="405"/>
      <c r="AU11" s="405"/>
      <c r="AV11" s="405"/>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row>
    <row r="12" spans="3:72" ht="12.75">
      <c r="C12" s="366" t="s">
        <v>752</v>
      </c>
      <c r="I12" s="406">
        <f>SUM(I13,I14,I17:I21)</f>
        <v>0</v>
      </c>
      <c r="J12" s="407">
        <f>SUM(J13,J14,J17:J21)</f>
        <v>0</v>
      </c>
      <c r="K12" s="407">
        <f>SUM(K13,K14,K17:K21)</f>
        <v>0</v>
      </c>
      <c r="L12" s="408">
        <f>SUM(L13,L14,L17:L21)</f>
        <v>0</v>
      </c>
      <c r="M12" s="404"/>
      <c r="N12" s="406">
        <f>SUM(N13,N14,N17:N21)</f>
        <v>0</v>
      </c>
      <c r="O12" s="407">
        <f>SUM(O13,O14,O17:O21)</f>
        <v>0</v>
      </c>
      <c r="P12" s="407">
        <f>SUM(P13,P14,P17:P21)</f>
        <v>0</v>
      </c>
      <c r="Q12" s="408">
        <f>SUM(Q13,Q14,Q17:Q21)</f>
        <v>0</v>
      </c>
      <c r="R12" s="404"/>
      <c r="S12" s="406">
        <f>SUM(S13,S14,S17:S21)</f>
        <v>0</v>
      </c>
      <c r="T12" s="407">
        <f>SUM(T13,T14,T17:T21)</f>
        <v>0</v>
      </c>
      <c r="U12" s="407">
        <f>SUM(U13,U14,U17:U21)</f>
        <v>0</v>
      </c>
      <c r="V12" s="408">
        <f>SUM(V13,V14,V17:V21)</f>
        <v>0</v>
      </c>
      <c r="W12" s="404"/>
      <c r="X12" s="406">
        <f>SUM(X13,X14,X17:X21)</f>
        <v>0</v>
      </c>
      <c r="Y12" s="407">
        <f>SUM(Y13,Y14,Y17:Y21)</f>
        <v>0</v>
      </c>
      <c r="Z12" s="407">
        <f>SUM(Z13,Z14,Z17:Z21)</f>
        <v>0</v>
      </c>
      <c r="AA12" s="408">
        <f>SUM(AA13,AA14,AA17:AA21)</f>
        <v>0</v>
      </c>
      <c r="AB12" s="404"/>
      <c r="AC12" s="406">
        <f>SUM(AC13,AC14,AC17:AC21)</f>
        <v>0</v>
      </c>
      <c r="AD12" s="407">
        <f>SUM(AD13,AD14,AD17:AD21)</f>
        <v>0</v>
      </c>
      <c r="AE12" s="407">
        <f>SUM(AE13,AE14,AE17:AE21)</f>
        <v>0</v>
      </c>
      <c r="AF12" s="408">
        <f>SUM(AF13,AF14,AF17:AF21)</f>
        <v>0</v>
      </c>
      <c r="AG12" s="404"/>
      <c r="AH12" s="406">
        <f>SUM(AH13,AH14,AH17:AH21)</f>
        <v>0</v>
      </c>
      <c r="AI12" s="407">
        <f>SUM(AI13,AI14,AI17:AI21)</f>
        <v>0</v>
      </c>
      <c r="AJ12" s="407">
        <f>SUM(AJ13,AJ14,AJ17:AJ21)</f>
        <v>0</v>
      </c>
      <c r="AK12" s="408">
        <f>SUM(AK13,AK14,AK17:AK21)</f>
        <v>0</v>
      </c>
      <c r="AL12" s="404"/>
      <c r="AM12" s="406">
        <f>SUM(AM13,AM14,AM17:AM21)</f>
        <v>0</v>
      </c>
      <c r="AN12" s="407">
        <f>SUM(AN13,AN14,AN17:AN21)</f>
        <v>0</v>
      </c>
      <c r="AO12" s="407">
        <f>SUM(AO13,AO14,AO17:AO21)</f>
        <v>0</v>
      </c>
      <c r="AP12" s="408">
        <f>SUM(AP13,AP14,AP17:AP21)</f>
        <v>0</v>
      </c>
      <c r="AQ12" s="405"/>
      <c r="AR12" s="409"/>
      <c r="AS12" s="405" t="s">
        <v>132</v>
      </c>
      <c r="AT12" s="405"/>
      <c r="AU12" s="405"/>
      <c r="AV12" s="405"/>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row>
    <row r="13" spans="5:72" ht="12.75">
      <c r="E13" s="366" t="s">
        <v>685</v>
      </c>
      <c r="I13" s="400">
        <f>Detail!C35</f>
        <v>0</v>
      </c>
      <c r="J13" s="410"/>
      <c r="K13" s="402"/>
      <c r="L13" s="403">
        <f>SUM(I13,J13,K13)</f>
        <v>0</v>
      </c>
      <c r="M13" s="404"/>
      <c r="N13" s="400">
        <f>Detail!D35</f>
        <v>0</v>
      </c>
      <c r="O13" s="410"/>
      <c r="P13" s="402"/>
      <c r="Q13" s="403">
        <f>SUM(N13,O13,P13)</f>
        <v>0</v>
      </c>
      <c r="R13" s="404"/>
      <c r="S13" s="400">
        <f>Detail!F35</f>
        <v>0</v>
      </c>
      <c r="T13" s="410"/>
      <c r="U13" s="402"/>
      <c r="V13" s="403">
        <f>SUM(S13,T13,U13)</f>
        <v>0</v>
      </c>
      <c r="W13" s="404"/>
      <c r="X13" s="400">
        <f>Detail!H35</f>
        <v>0</v>
      </c>
      <c r="Y13" s="410"/>
      <c r="Z13" s="402"/>
      <c r="AA13" s="403">
        <f>SUM(X13,Y13,Z13)</f>
        <v>0</v>
      </c>
      <c r="AB13" s="404"/>
      <c r="AC13" s="400">
        <f>Detail!I35</f>
        <v>0</v>
      </c>
      <c r="AD13" s="410"/>
      <c r="AE13" s="402"/>
      <c r="AF13" s="403">
        <f>SUM(AC13,AD13,AE13)</f>
        <v>0</v>
      </c>
      <c r="AG13" s="404"/>
      <c r="AH13" s="400">
        <f>Detail!J35</f>
        <v>0</v>
      </c>
      <c r="AI13" s="410"/>
      <c r="AJ13" s="402"/>
      <c r="AK13" s="403">
        <f>SUM(AH13,AI13,AJ13)</f>
        <v>0</v>
      </c>
      <c r="AL13" s="404"/>
      <c r="AM13" s="400">
        <f>Detail!K35</f>
        <v>0</v>
      </c>
      <c r="AN13" s="410"/>
      <c r="AO13" s="402"/>
      <c r="AP13" s="403">
        <f>SUM(AM13,AN13,AO13)</f>
        <v>0</v>
      </c>
      <c r="AQ13" s="405"/>
      <c r="AR13" s="405"/>
      <c r="AS13" s="405"/>
      <c r="AT13" s="405" t="s">
        <v>685</v>
      </c>
      <c r="AU13" s="405"/>
      <c r="AV13" s="405"/>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row>
    <row r="14" spans="5:72" ht="12.75">
      <c r="E14" s="366" t="s">
        <v>753</v>
      </c>
      <c r="I14" s="406">
        <f>SUM(I15:I16)</f>
        <v>0</v>
      </c>
      <c r="J14" s="407">
        <f>SUM(J15:J16)</f>
        <v>0</v>
      </c>
      <c r="K14" s="407">
        <f>SUM(K15:K16)</f>
        <v>0</v>
      </c>
      <c r="L14" s="408">
        <f>SUM(L15:L16)</f>
        <v>0</v>
      </c>
      <c r="M14" s="404"/>
      <c r="N14" s="406">
        <f>SUM(N15:N16)</f>
        <v>0</v>
      </c>
      <c r="O14" s="407">
        <f>SUM(O15:O16)</f>
        <v>0</v>
      </c>
      <c r="P14" s="407">
        <f>SUM(P15:P16)</f>
        <v>0</v>
      </c>
      <c r="Q14" s="408">
        <f>SUM(Q15:Q16)</f>
        <v>0</v>
      </c>
      <c r="R14" s="404"/>
      <c r="S14" s="406">
        <f>SUM(S15:S16)</f>
        <v>0</v>
      </c>
      <c r="T14" s="407">
        <f>SUM(T15:T16)</f>
        <v>0</v>
      </c>
      <c r="U14" s="407">
        <f>SUM(U15:U16)</f>
        <v>0</v>
      </c>
      <c r="V14" s="408">
        <f>SUM(V15:V16)</f>
        <v>0</v>
      </c>
      <c r="W14" s="404"/>
      <c r="X14" s="406">
        <f>SUM(X15:X16)</f>
        <v>0</v>
      </c>
      <c r="Y14" s="407">
        <f>SUM(Y15:Y16)</f>
        <v>0</v>
      </c>
      <c r="Z14" s="407">
        <f>SUM(Z15:Z16)</f>
        <v>0</v>
      </c>
      <c r="AA14" s="408">
        <f>SUM(AA15:AA16)</f>
        <v>0</v>
      </c>
      <c r="AB14" s="404"/>
      <c r="AC14" s="406">
        <f>SUM(AC15:AC16)</f>
        <v>0</v>
      </c>
      <c r="AD14" s="407">
        <f>SUM(AD15:AD16)</f>
        <v>0</v>
      </c>
      <c r="AE14" s="407">
        <f>SUM(AE15:AE16)</f>
        <v>0</v>
      </c>
      <c r="AF14" s="408">
        <f>SUM(AF15:AF16)</f>
        <v>0</v>
      </c>
      <c r="AG14" s="404"/>
      <c r="AH14" s="406">
        <f>SUM(AH15:AH16)</f>
        <v>0</v>
      </c>
      <c r="AI14" s="407">
        <f>SUM(AI15:AI16)</f>
        <v>0</v>
      </c>
      <c r="AJ14" s="407">
        <f>SUM(AJ15:AJ16)</f>
        <v>0</v>
      </c>
      <c r="AK14" s="408">
        <f>SUM(AK15:AK16)</f>
        <v>0</v>
      </c>
      <c r="AL14" s="404"/>
      <c r="AM14" s="406">
        <f>SUM(AM15:AM16)</f>
        <v>0</v>
      </c>
      <c r="AN14" s="407">
        <f>SUM(AN15:AN16)</f>
        <v>0</v>
      </c>
      <c r="AO14" s="407">
        <f>SUM(AO15:AO16)</f>
        <v>0</v>
      </c>
      <c r="AP14" s="408">
        <f>SUM(AP15:AP16)</f>
        <v>0</v>
      </c>
      <c r="AQ14" s="405"/>
      <c r="AR14" s="405"/>
      <c r="AS14" s="405"/>
      <c r="AT14" s="405" t="s">
        <v>753</v>
      </c>
      <c r="AU14" s="405"/>
      <c r="AV14" s="405"/>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row>
    <row r="15" spans="6:72" ht="12.75">
      <c r="F15" s="366" t="s">
        <v>138</v>
      </c>
      <c r="I15" s="400">
        <f>Detail!C37</f>
        <v>0</v>
      </c>
      <c r="J15" s="410"/>
      <c r="K15" s="402"/>
      <c r="L15" s="403">
        <f aca="true" t="shared" si="0" ref="L15:L23">SUM(I15,J15,K15)</f>
        <v>0</v>
      </c>
      <c r="M15" s="404"/>
      <c r="N15" s="400">
        <f>Detail!D37</f>
        <v>0</v>
      </c>
      <c r="O15" s="410"/>
      <c r="P15" s="402"/>
      <c r="Q15" s="403">
        <f aca="true" t="shared" si="1" ref="Q15:Q23">SUM(N15,O15,P15)</f>
        <v>0</v>
      </c>
      <c r="R15" s="404"/>
      <c r="S15" s="400">
        <f>Detail!F37</f>
        <v>0</v>
      </c>
      <c r="T15" s="410"/>
      <c r="U15" s="402"/>
      <c r="V15" s="403">
        <f aca="true" t="shared" si="2" ref="V15:V23">SUM(S15,T15,U15)</f>
        <v>0</v>
      </c>
      <c r="W15" s="404"/>
      <c r="X15" s="400">
        <f>Detail!H37</f>
        <v>0</v>
      </c>
      <c r="Y15" s="410"/>
      <c r="Z15" s="402"/>
      <c r="AA15" s="403">
        <f aca="true" t="shared" si="3" ref="AA15:AA23">SUM(X15,Y15,Z15)</f>
        <v>0</v>
      </c>
      <c r="AB15" s="404"/>
      <c r="AC15" s="400">
        <f>Detail!I37</f>
        <v>0</v>
      </c>
      <c r="AD15" s="410"/>
      <c r="AE15" s="402"/>
      <c r="AF15" s="403">
        <f aca="true" t="shared" si="4" ref="AF15:AF23">SUM(AC15,AD15,AE15)</f>
        <v>0</v>
      </c>
      <c r="AG15" s="404"/>
      <c r="AH15" s="400">
        <f>Detail!J37</f>
        <v>0</v>
      </c>
      <c r="AI15" s="410"/>
      <c r="AJ15" s="402"/>
      <c r="AK15" s="403">
        <f aca="true" t="shared" si="5" ref="AK15:AK23">SUM(AH15,AI15,AJ15)</f>
        <v>0</v>
      </c>
      <c r="AL15" s="404"/>
      <c r="AM15" s="400">
        <f>Detail!K37</f>
        <v>0</v>
      </c>
      <c r="AN15" s="410"/>
      <c r="AO15" s="402"/>
      <c r="AP15" s="403">
        <f aca="true" t="shared" si="6" ref="AP15:AP23">SUM(AM15,AN15,AO15)</f>
        <v>0</v>
      </c>
      <c r="AQ15" s="405"/>
      <c r="AR15" s="405"/>
      <c r="AS15" s="405"/>
      <c r="AT15" s="405"/>
      <c r="AU15" s="405" t="s">
        <v>138</v>
      </c>
      <c r="AV15" s="405"/>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row>
    <row r="16" spans="6:72" ht="12.75">
      <c r="F16" s="366" t="s">
        <v>140</v>
      </c>
      <c r="I16" s="400">
        <f>Detail!C39</f>
        <v>0</v>
      </c>
      <c r="J16" s="401">
        <f>Detail!C208</f>
        <v>0</v>
      </c>
      <c r="K16" s="402"/>
      <c r="L16" s="403">
        <f t="shared" si="0"/>
        <v>0</v>
      </c>
      <c r="M16" s="404"/>
      <c r="N16" s="400">
        <f>Detail!D39</f>
        <v>0</v>
      </c>
      <c r="O16" s="401">
        <f>Detail!D208</f>
        <v>0</v>
      </c>
      <c r="P16" s="402"/>
      <c r="Q16" s="403">
        <f t="shared" si="1"/>
        <v>0</v>
      </c>
      <c r="R16" s="404"/>
      <c r="S16" s="400">
        <f>Detail!F39</f>
        <v>0</v>
      </c>
      <c r="T16" s="401">
        <f>Detail!F208</f>
        <v>0</v>
      </c>
      <c r="U16" s="402"/>
      <c r="V16" s="403">
        <f t="shared" si="2"/>
        <v>0</v>
      </c>
      <c r="W16" s="404"/>
      <c r="X16" s="400">
        <f>Detail!H39</f>
        <v>0</v>
      </c>
      <c r="Y16" s="401">
        <f>Detail!H208</f>
        <v>0</v>
      </c>
      <c r="Z16" s="402"/>
      <c r="AA16" s="403">
        <f t="shared" si="3"/>
        <v>0</v>
      </c>
      <c r="AB16" s="404"/>
      <c r="AC16" s="400">
        <f>Detail!I39</f>
        <v>0</v>
      </c>
      <c r="AD16" s="401">
        <f>Detail!I208</f>
        <v>0</v>
      </c>
      <c r="AE16" s="402"/>
      <c r="AF16" s="403">
        <f t="shared" si="4"/>
        <v>0</v>
      </c>
      <c r="AG16" s="404"/>
      <c r="AH16" s="400">
        <f>Detail!J39</f>
        <v>0</v>
      </c>
      <c r="AI16" s="401">
        <f>Detail!J208</f>
        <v>0</v>
      </c>
      <c r="AJ16" s="402"/>
      <c r="AK16" s="403">
        <f t="shared" si="5"/>
        <v>0</v>
      </c>
      <c r="AL16" s="404"/>
      <c r="AM16" s="400">
        <f>Detail!K39</f>
        <v>0</v>
      </c>
      <c r="AN16" s="401">
        <f>Detail!K208</f>
        <v>0</v>
      </c>
      <c r="AO16" s="402"/>
      <c r="AP16" s="403">
        <f t="shared" si="6"/>
        <v>0</v>
      </c>
      <c r="AQ16" s="405"/>
      <c r="AR16" s="405"/>
      <c r="AS16" s="405"/>
      <c r="AT16" s="405"/>
      <c r="AU16" s="405" t="s">
        <v>140</v>
      </c>
      <c r="AV16" s="405"/>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row>
    <row r="17" spans="5:72" ht="12.75">
      <c r="E17" s="366" t="s">
        <v>802</v>
      </c>
      <c r="I17" s="400">
        <f>Detail!C41</f>
        <v>0</v>
      </c>
      <c r="J17" s="401">
        <f>Detail!C207</f>
        <v>0</v>
      </c>
      <c r="K17" s="402"/>
      <c r="L17" s="403">
        <f t="shared" si="0"/>
        <v>0</v>
      </c>
      <c r="M17" s="404"/>
      <c r="N17" s="400">
        <f>Detail!D41</f>
        <v>0</v>
      </c>
      <c r="O17" s="401">
        <f>Detail!D207</f>
        <v>0</v>
      </c>
      <c r="P17" s="402"/>
      <c r="Q17" s="403">
        <f t="shared" si="1"/>
        <v>0</v>
      </c>
      <c r="R17" s="404"/>
      <c r="S17" s="400">
        <f>Detail!F41</f>
        <v>0</v>
      </c>
      <c r="T17" s="401">
        <f>Detail!F207</f>
        <v>0</v>
      </c>
      <c r="U17" s="402"/>
      <c r="V17" s="403">
        <f t="shared" si="2"/>
        <v>0</v>
      </c>
      <c r="W17" s="404"/>
      <c r="X17" s="400">
        <f>Detail!H41</f>
        <v>0</v>
      </c>
      <c r="Y17" s="401">
        <f>Detail!H207</f>
        <v>0</v>
      </c>
      <c r="Z17" s="402"/>
      <c r="AA17" s="403">
        <f t="shared" si="3"/>
        <v>0</v>
      </c>
      <c r="AB17" s="404"/>
      <c r="AC17" s="400">
        <f>Detail!I41</f>
        <v>0</v>
      </c>
      <c r="AD17" s="401">
        <f>Detail!I207</f>
        <v>0</v>
      </c>
      <c r="AE17" s="402"/>
      <c r="AF17" s="403">
        <f t="shared" si="4"/>
        <v>0</v>
      </c>
      <c r="AG17" s="404"/>
      <c r="AH17" s="400">
        <f>Detail!J41</f>
        <v>0</v>
      </c>
      <c r="AI17" s="401">
        <f>Detail!J207</f>
        <v>0</v>
      </c>
      <c r="AJ17" s="402"/>
      <c r="AK17" s="403">
        <f t="shared" si="5"/>
        <v>0</v>
      </c>
      <c r="AL17" s="404"/>
      <c r="AM17" s="400">
        <f>Detail!K41</f>
        <v>0</v>
      </c>
      <c r="AN17" s="401">
        <f>Detail!K207</f>
        <v>0</v>
      </c>
      <c r="AO17" s="402"/>
      <c r="AP17" s="403">
        <f t="shared" si="6"/>
        <v>0</v>
      </c>
      <c r="AQ17" s="405"/>
      <c r="AR17" s="405"/>
      <c r="AS17" s="405"/>
      <c r="AT17" s="405" t="s">
        <v>815</v>
      </c>
      <c r="AU17" s="405"/>
      <c r="AV17" s="405"/>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row>
    <row r="18" spans="5:72" ht="12.75">
      <c r="E18" s="366" t="s">
        <v>159</v>
      </c>
      <c r="I18" s="400">
        <f>Detail!C50</f>
        <v>0</v>
      </c>
      <c r="J18" s="410"/>
      <c r="K18" s="402"/>
      <c r="L18" s="403">
        <f t="shared" si="0"/>
        <v>0</v>
      </c>
      <c r="M18" s="404"/>
      <c r="N18" s="400">
        <f>Detail!D50</f>
        <v>0</v>
      </c>
      <c r="O18" s="410"/>
      <c r="P18" s="402"/>
      <c r="Q18" s="403">
        <f t="shared" si="1"/>
        <v>0</v>
      </c>
      <c r="R18" s="404"/>
      <c r="S18" s="400">
        <f>Detail!F50</f>
        <v>0</v>
      </c>
      <c r="T18" s="410"/>
      <c r="U18" s="402"/>
      <c r="V18" s="403">
        <f t="shared" si="2"/>
        <v>0</v>
      </c>
      <c r="W18" s="404"/>
      <c r="X18" s="400">
        <f>Detail!H50</f>
        <v>0</v>
      </c>
      <c r="Y18" s="410"/>
      <c r="Z18" s="402"/>
      <c r="AA18" s="403">
        <f t="shared" si="3"/>
        <v>0</v>
      </c>
      <c r="AB18" s="404"/>
      <c r="AC18" s="400">
        <f>Detail!I50</f>
        <v>0</v>
      </c>
      <c r="AD18" s="410"/>
      <c r="AE18" s="402"/>
      <c r="AF18" s="403">
        <f t="shared" si="4"/>
        <v>0</v>
      </c>
      <c r="AG18" s="404"/>
      <c r="AH18" s="400">
        <f>Detail!J50</f>
        <v>0</v>
      </c>
      <c r="AI18" s="410"/>
      <c r="AJ18" s="402"/>
      <c r="AK18" s="403">
        <f t="shared" si="5"/>
        <v>0</v>
      </c>
      <c r="AL18" s="404"/>
      <c r="AM18" s="400">
        <f>Detail!K50</f>
        <v>0</v>
      </c>
      <c r="AN18" s="410"/>
      <c r="AO18" s="402"/>
      <c r="AP18" s="403">
        <f t="shared" si="6"/>
        <v>0</v>
      </c>
      <c r="AQ18" s="405"/>
      <c r="AR18" s="405"/>
      <c r="AS18" s="405"/>
      <c r="AT18" s="405" t="s">
        <v>159</v>
      </c>
      <c r="AU18" s="405"/>
      <c r="AV18" s="405"/>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row>
    <row r="19" spans="5:72" ht="12.75">
      <c r="E19" s="366" t="s">
        <v>163</v>
      </c>
      <c r="I19" s="400">
        <f>Detail!C52</f>
        <v>0</v>
      </c>
      <c r="J19" s="410"/>
      <c r="K19" s="402"/>
      <c r="L19" s="403">
        <f t="shared" si="0"/>
        <v>0</v>
      </c>
      <c r="M19" s="404"/>
      <c r="N19" s="400">
        <f>Detail!D52</f>
        <v>0</v>
      </c>
      <c r="O19" s="410"/>
      <c r="P19" s="402"/>
      <c r="Q19" s="403">
        <f t="shared" si="1"/>
        <v>0</v>
      </c>
      <c r="R19" s="404"/>
      <c r="S19" s="400">
        <f>Detail!F52</f>
        <v>0</v>
      </c>
      <c r="T19" s="410"/>
      <c r="U19" s="402"/>
      <c r="V19" s="403">
        <f t="shared" si="2"/>
        <v>0</v>
      </c>
      <c r="W19" s="404"/>
      <c r="X19" s="400">
        <f>Detail!H52</f>
        <v>0</v>
      </c>
      <c r="Y19" s="410"/>
      <c r="Z19" s="402"/>
      <c r="AA19" s="403">
        <f t="shared" si="3"/>
        <v>0</v>
      </c>
      <c r="AB19" s="404"/>
      <c r="AC19" s="400">
        <f>Detail!I52</f>
        <v>0</v>
      </c>
      <c r="AD19" s="410"/>
      <c r="AE19" s="402"/>
      <c r="AF19" s="403">
        <f t="shared" si="4"/>
        <v>0</v>
      </c>
      <c r="AG19" s="404"/>
      <c r="AH19" s="400">
        <f>Detail!J52</f>
        <v>0</v>
      </c>
      <c r="AI19" s="410"/>
      <c r="AJ19" s="402"/>
      <c r="AK19" s="403">
        <f t="shared" si="5"/>
        <v>0</v>
      </c>
      <c r="AL19" s="404"/>
      <c r="AM19" s="400">
        <f>Detail!K52</f>
        <v>0</v>
      </c>
      <c r="AN19" s="410"/>
      <c r="AO19" s="402"/>
      <c r="AP19" s="403">
        <f t="shared" si="6"/>
        <v>0</v>
      </c>
      <c r="AQ19" s="405"/>
      <c r="AR19" s="405"/>
      <c r="AS19" s="405"/>
      <c r="AT19" s="405" t="s">
        <v>163</v>
      </c>
      <c r="AU19" s="405"/>
      <c r="AV19" s="405"/>
      <c r="AW19" s="400"/>
      <c r="AX19" s="400"/>
      <c r="AY19" s="400"/>
      <c r="AZ19" s="400"/>
      <c r="BA19" s="400"/>
      <c r="BB19" s="400"/>
      <c r="BC19" s="400"/>
      <c r="BD19" s="400"/>
      <c r="BE19" s="400"/>
      <c r="BF19" s="400"/>
      <c r="BG19" s="400"/>
      <c r="BH19" s="400"/>
      <c r="BI19" s="400"/>
      <c r="BJ19" s="400"/>
      <c r="BK19" s="400"/>
      <c r="BL19" s="400"/>
      <c r="BM19" s="400"/>
      <c r="BN19" s="400"/>
      <c r="BO19" s="400"/>
      <c r="BP19" s="400"/>
      <c r="BQ19" s="400"/>
      <c r="BR19" s="400"/>
      <c r="BS19" s="400"/>
      <c r="BT19" s="400"/>
    </row>
    <row r="20" spans="5:72" ht="12.75">
      <c r="E20" s="366" t="s">
        <v>328</v>
      </c>
      <c r="I20" s="400">
        <f>Detail!C53</f>
        <v>0</v>
      </c>
      <c r="J20" s="410"/>
      <c r="K20" s="402"/>
      <c r="L20" s="403">
        <f t="shared" si="0"/>
        <v>0</v>
      </c>
      <c r="M20" s="404"/>
      <c r="N20" s="400">
        <f>Detail!D53</f>
        <v>0</v>
      </c>
      <c r="O20" s="410"/>
      <c r="P20" s="402"/>
      <c r="Q20" s="403">
        <f t="shared" si="1"/>
        <v>0</v>
      </c>
      <c r="R20" s="404"/>
      <c r="S20" s="400">
        <f>Detail!F53</f>
        <v>0</v>
      </c>
      <c r="T20" s="410"/>
      <c r="U20" s="402"/>
      <c r="V20" s="403">
        <f t="shared" si="2"/>
        <v>0</v>
      </c>
      <c r="W20" s="404"/>
      <c r="X20" s="400">
        <f>Detail!H53</f>
        <v>0</v>
      </c>
      <c r="Y20" s="410"/>
      <c r="Z20" s="402"/>
      <c r="AA20" s="403">
        <f t="shared" si="3"/>
        <v>0</v>
      </c>
      <c r="AB20" s="404"/>
      <c r="AC20" s="400">
        <f>Detail!I53</f>
        <v>0</v>
      </c>
      <c r="AD20" s="410"/>
      <c r="AE20" s="402"/>
      <c r="AF20" s="403">
        <f t="shared" si="4"/>
        <v>0</v>
      </c>
      <c r="AG20" s="404"/>
      <c r="AH20" s="400">
        <f>Detail!J53</f>
        <v>0</v>
      </c>
      <c r="AI20" s="410"/>
      <c r="AJ20" s="402"/>
      <c r="AK20" s="403">
        <f t="shared" si="5"/>
        <v>0</v>
      </c>
      <c r="AL20" s="404"/>
      <c r="AM20" s="400">
        <f>Detail!K53</f>
        <v>0</v>
      </c>
      <c r="AN20" s="410"/>
      <c r="AO20" s="402"/>
      <c r="AP20" s="403">
        <f t="shared" si="6"/>
        <v>0</v>
      </c>
      <c r="AQ20" s="405"/>
      <c r="AR20" s="405"/>
      <c r="AS20" s="405"/>
      <c r="AT20" s="405" t="s">
        <v>328</v>
      </c>
      <c r="AU20" s="405"/>
      <c r="AV20" s="405"/>
      <c r="AW20" s="400"/>
      <c r="AX20" s="400"/>
      <c r="AY20" s="400"/>
      <c r="AZ20" s="400"/>
      <c r="BA20" s="400"/>
      <c r="BB20" s="400"/>
      <c r="BC20" s="400"/>
      <c r="BD20" s="400"/>
      <c r="BE20" s="400"/>
      <c r="BF20" s="400"/>
      <c r="BG20" s="400"/>
      <c r="BH20" s="400"/>
      <c r="BI20" s="400"/>
      <c r="BJ20" s="400"/>
      <c r="BK20" s="400"/>
      <c r="BL20" s="400"/>
      <c r="BM20" s="400"/>
      <c r="BN20" s="400"/>
      <c r="BO20" s="400"/>
      <c r="BP20" s="400"/>
      <c r="BQ20" s="400"/>
      <c r="BR20" s="400"/>
      <c r="BS20" s="400"/>
      <c r="BT20" s="400"/>
    </row>
    <row r="21" spans="5:72" ht="12.75">
      <c r="E21" s="366" t="s">
        <v>754</v>
      </c>
      <c r="I21" s="400">
        <f>Detail!C51</f>
        <v>0</v>
      </c>
      <c r="J21" s="410"/>
      <c r="K21" s="402"/>
      <c r="L21" s="403">
        <f t="shared" si="0"/>
        <v>0</v>
      </c>
      <c r="M21" s="404"/>
      <c r="N21" s="400">
        <f>Detail!D51</f>
        <v>0</v>
      </c>
      <c r="O21" s="410"/>
      <c r="P21" s="402"/>
      <c r="Q21" s="403">
        <f t="shared" si="1"/>
        <v>0</v>
      </c>
      <c r="R21" s="404"/>
      <c r="S21" s="400">
        <f>Detail!F51</f>
        <v>0</v>
      </c>
      <c r="T21" s="410"/>
      <c r="U21" s="402"/>
      <c r="V21" s="403">
        <f t="shared" si="2"/>
        <v>0</v>
      </c>
      <c r="W21" s="404"/>
      <c r="X21" s="400">
        <f>Detail!H51</f>
        <v>0</v>
      </c>
      <c r="Y21" s="410"/>
      <c r="Z21" s="402"/>
      <c r="AA21" s="403">
        <f t="shared" si="3"/>
        <v>0</v>
      </c>
      <c r="AB21" s="404"/>
      <c r="AC21" s="400">
        <f>Detail!I51</f>
        <v>0</v>
      </c>
      <c r="AD21" s="410"/>
      <c r="AE21" s="402"/>
      <c r="AF21" s="403">
        <f t="shared" si="4"/>
        <v>0</v>
      </c>
      <c r="AG21" s="404"/>
      <c r="AH21" s="400">
        <f>Detail!J51</f>
        <v>0</v>
      </c>
      <c r="AI21" s="410"/>
      <c r="AJ21" s="402"/>
      <c r="AK21" s="403">
        <f t="shared" si="5"/>
        <v>0</v>
      </c>
      <c r="AL21" s="404"/>
      <c r="AM21" s="400">
        <f>Detail!K51</f>
        <v>0</v>
      </c>
      <c r="AN21" s="410"/>
      <c r="AO21" s="402"/>
      <c r="AP21" s="403">
        <f t="shared" si="6"/>
        <v>0</v>
      </c>
      <c r="AQ21" s="405"/>
      <c r="AR21" s="405"/>
      <c r="AS21" s="405"/>
      <c r="AT21" s="405" t="s">
        <v>754</v>
      </c>
      <c r="AU21" s="405"/>
      <c r="AV21" s="405"/>
      <c r="AW21" s="400"/>
      <c r="AX21" s="400"/>
      <c r="AY21" s="400"/>
      <c r="AZ21" s="400"/>
      <c r="BA21" s="400"/>
      <c r="BB21" s="400"/>
      <c r="BC21" s="400"/>
      <c r="BD21" s="400"/>
      <c r="BE21" s="400"/>
      <c r="BF21" s="400"/>
      <c r="BG21" s="400"/>
      <c r="BH21" s="400"/>
      <c r="BI21" s="400"/>
      <c r="BJ21" s="400"/>
      <c r="BK21" s="400"/>
      <c r="BL21" s="400"/>
      <c r="BM21" s="400"/>
      <c r="BN21" s="400"/>
      <c r="BO21" s="400"/>
      <c r="BP21" s="400"/>
      <c r="BQ21" s="400"/>
      <c r="BR21" s="400"/>
      <c r="BS21" s="400"/>
      <c r="BT21" s="400"/>
    </row>
    <row r="22" spans="3:72" ht="12.75">
      <c r="C22" s="366" t="s">
        <v>755</v>
      </c>
      <c r="I22" s="400">
        <f>Detail!C22</f>
        <v>0</v>
      </c>
      <c r="J22" s="410"/>
      <c r="K22" s="402"/>
      <c r="L22" s="403">
        <f t="shared" si="0"/>
        <v>0</v>
      </c>
      <c r="M22" s="404"/>
      <c r="N22" s="400">
        <f>Detail!D22</f>
        <v>0</v>
      </c>
      <c r="O22" s="410"/>
      <c r="P22" s="402"/>
      <c r="Q22" s="403">
        <f t="shared" si="1"/>
        <v>0</v>
      </c>
      <c r="R22" s="404"/>
      <c r="S22" s="400">
        <f>Detail!F22</f>
        <v>0</v>
      </c>
      <c r="T22" s="410"/>
      <c r="U22" s="402"/>
      <c r="V22" s="403">
        <f t="shared" si="2"/>
        <v>0</v>
      </c>
      <c r="W22" s="404"/>
      <c r="X22" s="400">
        <f>Detail!H22</f>
        <v>0</v>
      </c>
      <c r="Y22" s="410"/>
      <c r="Z22" s="402"/>
      <c r="AA22" s="403">
        <f t="shared" si="3"/>
        <v>0</v>
      </c>
      <c r="AB22" s="404"/>
      <c r="AC22" s="400">
        <f>Detail!I22</f>
        <v>0</v>
      </c>
      <c r="AD22" s="410"/>
      <c r="AE22" s="402"/>
      <c r="AF22" s="403">
        <f t="shared" si="4"/>
        <v>0</v>
      </c>
      <c r="AG22" s="404"/>
      <c r="AH22" s="400">
        <f>Detail!J22</f>
        <v>0</v>
      </c>
      <c r="AI22" s="410"/>
      <c r="AJ22" s="402"/>
      <c r="AK22" s="403">
        <f t="shared" si="5"/>
        <v>0</v>
      </c>
      <c r="AL22" s="404"/>
      <c r="AM22" s="400">
        <f>Detail!K22</f>
        <v>0</v>
      </c>
      <c r="AN22" s="410"/>
      <c r="AO22" s="402"/>
      <c r="AP22" s="403">
        <f t="shared" si="6"/>
        <v>0</v>
      </c>
      <c r="AQ22" s="405"/>
      <c r="AR22" s="405" t="s">
        <v>755</v>
      </c>
      <c r="AS22" s="405"/>
      <c r="AT22" s="405"/>
      <c r="AU22" s="405"/>
      <c r="AV22" s="405"/>
      <c r="AW22" s="400"/>
      <c r="AX22" s="400"/>
      <c r="AY22" s="400"/>
      <c r="AZ22" s="400"/>
      <c r="BA22" s="400"/>
      <c r="BB22" s="400"/>
      <c r="BC22" s="400"/>
      <c r="BD22" s="400"/>
      <c r="BE22" s="400"/>
      <c r="BF22" s="400"/>
      <c r="BG22" s="400"/>
      <c r="BH22" s="400"/>
      <c r="BI22" s="400"/>
      <c r="BJ22" s="400"/>
      <c r="BK22" s="400"/>
      <c r="BL22" s="400"/>
      <c r="BM22" s="400"/>
      <c r="BN22" s="400"/>
      <c r="BO22" s="400"/>
      <c r="BP22" s="400"/>
      <c r="BQ22" s="400"/>
      <c r="BR22" s="400"/>
      <c r="BS22" s="400"/>
      <c r="BT22" s="400"/>
    </row>
    <row r="23" spans="3:72" ht="12.75">
      <c r="C23" s="366" t="s">
        <v>803</v>
      </c>
      <c r="I23" s="400">
        <f>Detail!C21</f>
        <v>0</v>
      </c>
      <c r="J23" s="410"/>
      <c r="K23" s="402"/>
      <c r="L23" s="403">
        <f t="shared" si="0"/>
        <v>0</v>
      </c>
      <c r="M23" s="404"/>
      <c r="N23" s="400">
        <f>Detail!D21</f>
        <v>0</v>
      </c>
      <c r="O23" s="410"/>
      <c r="P23" s="402"/>
      <c r="Q23" s="403">
        <f t="shared" si="1"/>
        <v>0</v>
      </c>
      <c r="R23" s="404"/>
      <c r="S23" s="400">
        <f>Detail!F21</f>
        <v>0</v>
      </c>
      <c r="T23" s="410"/>
      <c r="U23" s="402"/>
      <c r="V23" s="403">
        <f t="shared" si="2"/>
        <v>0</v>
      </c>
      <c r="W23" s="404"/>
      <c r="X23" s="400">
        <f>Detail!H21</f>
        <v>0</v>
      </c>
      <c r="Y23" s="410"/>
      <c r="Z23" s="402"/>
      <c r="AA23" s="403">
        <f t="shared" si="3"/>
        <v>0</v>
      </c>
      <c r="AB23" s="404"/>
      <c r="AC23" s="400">
        <f>Detail!I21</f>
        <v>0</v>
      </c>
      <c r="AD23" s="410"/>
      <c r="AE23" s="402"/>
      <c r="AF23" s="403">
        <f t="shared" si="4"/>
        <v>0</v>
      </c>
      <c r="AG23" s="404"/>
      <c r="AH23" s="400">
        <f>Detail!J21</f>
        <v>0</v>
      </c>
      <c r="AI23" s="410"/>
      <c r="AJ23" s="402"/>
      <c r="AK23" s="403">
        <f t="shared" si="5"/>
        <v>0</v>
      </c>
      <c r="AL23" s="404"/>
      <c r="AM23" s="400">
        <f>Detail!K21</f>
        <v>0</v>
      </c>
      <c r="AN23" s="410"/>
      <c r="AO23" s="402"/>
      <c r="AP23" s="403">
        <f t="shared" si="6"/>
        <v>0</v>
      </c>
      <c r="AQ23" s="405"/>
      <c r="AR23" s="405" t="s">
        <v>803</v>
      </c>
      <c r="AS23" s="405"/>
      <c r="AT23" s="405"/>
      <c r="AU23" s="405"/>
      <c r="AV23" s="405"/>
      <c r="AW23" s="400"/>
      <c r="AX23" s="400"/>
      <c r="AY23" s="400"/>
      <c r="AZ23" s="400"/>
      <c r="BA23" s="400"/>
      <c r="BB23" s="400"/>
      <c r="BC23" s="400"/>
      <c r="BD23" s="400"/>
      <c r="BE23" s="400"/>
      <c r="BF23" s="400"/>
      <c r="BG23" s="400"/>
      <c r="BH23" s="400"/>
      <c r="BI23" s="400"/>
      <c r="BJ23" s="400"/>
      <c r="BK23" s="400"/>
      <c r="BL23" s="400"/>
      <c r="BM23" s="400"/>
      <c r="BN23" s="400"/>
      <c r="BO23" s="400"/>
      <c r="BP23" s="400"/>
      <c r="BQ23" s="400"/>
      <c r="BR23" s="400"/>
      <c r="BS23" s="400"/>
      <c r="BT23" s="400"/>
    </row>
    <row r="24" spans="3:72" ht="12.75">
      <c r="C24" s="366" t="s">
        <v>756</v>
      </c>
      <c r="I24" s="406">
        <f>SUM(I25:I27)</f>
        <v>9568</v>
      </c>
      <c r="J24" s="407">
        <f>SUM(J25:J27)</f>
        <v>0</v>
      </c>
      <c r="K24" s="407">
        <f>SUM(K25:K27)</f>
        <v>0</v>
      </c>
      <c r="L24" s="408">
        <f>SUM(L25:L27)</f>
        <v>9568</v>
      </c>
      <c r="M24" s="404"/>
      <c r="N24" s="406">
        <f>SUM(N25:N27)</f>
        <v>13955</v>
      </c>
      <c r="O24" s="407">
        <f>SUM(O25:O27)</f>
        <v>0</v>
      </c>
      <c r="P24" s="407">
        <f>SUM(P25:P27)</f>
        <v>0</v>
      </c>
      <c r="Q24" s="408">
        <f>SUM(Q25:Q27)</f>
        <v>13955</v>
      </c>
      <c r="R24" s="404"/>
      <c r="S24" s="406">
        <f>SUM(S25:S27)</f>
        <v>0</v>
      </c>
      <c r="T24" s="407">
        <f>SUM(T25:T27)</f>
        <v>0</v>
      </c>
      <c r="U24" s="407">
        <f>SUM(U25:U27)</f>
        <v>0</v>
      </c>
      <c r="V24" s="408">
        <f>SUM(V25:V27)</f>
        <v>0</v>
      </c>
      <c r="W24" s="404"/>
      <c r="X24" s="406">
        <f>SUM(X25:X27)</f>
        <v>0</v>
      </c>
      <c r="Y24" s="407">
        <f>SUM(Y25:Y27)</f>
        <v>0</v>
      </c>
      <c r="Z24" s="407">
        <f>SUM(Z25:Z27)</f>
        <v>0</v>
      </c>
      <c r="AA24" s="408">
        <f>SUM(AA25:AA27)</f>
        <v>0</v>
      </c>
      <c r="AB24" s="404"/>
      <c r="AC24" s="406">
        <f>SUM(AC25:AC27)</f>
        <v>0</v>
      </c>
      <c r="AD24" s="407">
        <f>SUM(AD25:AD27)</f>
        <v>0</v>
      </c>
      <c r="AE24" s="407">
        <f>SUM(AE25:AE27)</f>
        <v>0</v>
      </c>
      <c r="AF24" s="408">
        <f>SUM(AF25:AF27)</f>
        <v>0</v>
      </c>
      <c r="AG24" s="404"/>
      <c r="AH24" s="406">
        <f>SUM(AH25:AH27)</f>
        <v>0</v>
      </c>
      <c r="AI24" s="407">
        <f>SUM(AI25:AI27)</f>
        <v>0</v>
      </c>
      <c r="AJ24" s="407">
        <f>SUM(AJ25:AJ27)</f>
        <v>0</v>
      </c>
      <c r="AK24" s="408">
        <f>SUM(AK25:AK27)</f>
        <v>0</v>
      </c>
      <c r="AL24" s="404"/>
      <c r="AM24" s="406">
        <f>SUM(AM25:AM27)</f>
        <v>0</v>
      </c>
      <c r="AN24" s="407">
        <f>SUM(AN25:AN27)</f>
        <v>0</v>
      </c>
      <c r="AO24" s="407">
        <f>SUM(AO25:AO27)</f>
        <v>0</v>
      </c>
      <c r="AP24" s="408">
        <f>SUM(AP25:AP27)</f>
        <v>0</v>
      </c>
      <c r="AQ24" s="405"/>
      <c r="AR24" s="405" t="s">
        <v>756</v>
      </c>
      <c r="AS24" s="405"/>
      <c r="AT24" s="405"/>
      <c r="AU24" s="405"/>
      <c r="AV24" s="405"/>
      <c r="AW24" s="400"/>
      <c r="AX24" s="400"/>
      <c r="AY24" s="400"/>
      <c r="AZ24" s="400"/>
      <c r="BA24" s="400"/>
      <c r="BB24" s="400"/>
      <c r="BC24" s="400"/>
      <c r="BD24" s="400"/>
      <c r="BE24" s="400"/>
      <c r="BF24" s="400"/>
      <c r="BG24" s="400"/>
      <c r="BH24" s="400"/>
      <c r="BI24" s="400"/>
      <c r="BJ24" s="400"/>
      <c r="BK24" s="400"/>
      <c r="BL24" s="400"/>
      <c r="BM24" s="400"/>
      <c r="BN24" s="400"/>
      <c r="BO24" s="400"/>
      <c r="BP24" s="400"/>
      <c r="BQ24" s="400"/>
      <c r="BR24" s="400"/>
      <c r="BS24" s="400"/>
      <c r="BT24" s="400"/>
    </row>
    <row r="25" spans="3:72" ht="12.75">
      <c r="C25" s="411" t="s">
        <v>757</v>
      </c>
      <c r="E25" s="366" t="s">
        <v>126</v>
      </c>
      <c r="I25" s="400">
        <f>Detail!C23+Detail!C24</f>
        <v>9568</v>
      </c>
      <c r="J25" s="401">
        <f>Detail!C186</f>
        <v>0</v>
      </c>
      <c r="K25" s="402"/>
      <c r="L25" s="403">
        <f aca="true" t="shared" si="7" ref="L25:L31">SUM(I25,J25,K25)</f>
        <v>9568</v>
      </c>
      <c r="M25" s="404"/>
      <c r="N25" s="400">
        <f>Detail!D23+Detail!D24</f>
        <v>13955</v>
      </c>
      <c r="O25" s="401">
        <f>Detail!D186</f>
        <v>0</v>
      </c>
      <c r="P25" s="402"/>
      <c r="Q25" s="403">
        <f aca="true" t="shared" si="8" ref="Q25:Q31">SUM(N25,O25,P25)</f>
        <v>13955</v>
      </c>
      <c r="R25" s="404"/>
      <c r="S25" s="400">
        <f>Detail!F23+Detail!F24</f>
        <v>0</v>
      </c>
      <c r="T25" s="401">
        <f>Detail!F186</f>
        <v>0</v>
      </c>
      <c r="U25" s="402"/>
      <c r="V25" s="403">
        <f aca="true" t="shared" si="9" ref="V25:V31">SUM(S25,T25,U25)</f>
        <v>0</v>
      </c>
      <c r="W25" s="404"/>
      <c r="X25" s="400">
        <f>Detail!H23+Detail!H24</f>
        <v>0</v>
      </c>
      <c r="Y25" s="401">
        <f>Detail!H186</f>
        <v>0</v>
      </c>
      <c r="Z25" s="402"/>
      <c r="AA25" s="403">
        <f aca="true" t="shared" si="10" ref="AA25:AA31">SUM(X25,Y25,Z25)</f>
        <v>0</v>
      </c>
      <c r="AB25" s="404"/>
      <c r="AC25" s="400">
        <f>Detail!I23+Detail!I24</f>
        <v>0</v>
      </c>
      <c r="AD25" s="401">
        <f>Detail!I186</f>
        <v>0</v>
      </c>
      <c r="AE25" s="402"/>
      <c r="AF25" s="403">
        <f aca="true" t="shared" si="11" ref="AF25:AF31">SUM(AC25,AD25,AE25)</f>
        <v>0</v>
      </c>
      <c r="AG25" s="404"/>
      <c r="AH25" s="400">
        <f>Detail!J23+Detail!J24</f>
        <v>0</v>
      </c>
      <c r="AI25" s="401">
        <f>Detail!J186</f>
        <v>0</v>
      </c>
      <c r="AJ25" s="402"/>
      <c r="AK25" s="403">
        <f aca="true" t="shared" si="12" ref="AK25:AK31">SUM(AH25,AI25,AJ25)</f>
        <v>0</v>
      </c>
      <c r="AL25" s="404"/>
      <c r="AM25" s="400">
        <f>Detail!K23+Detail!K24</f>
        <v>0</v>
      </c>
      <c r="AN25" s="401">
        <f>Detail!K186</f>
        <v>0</v>
      </c>
      <c r="AO25" s="402"/>
      <c r="AP25" s="403">
        <f aca="true" t="shared" si="13" ref="AP25:AP31">SUM(AM25,AN25,AO25)</f>
        <v>0</v>
      </c>
      <c r="AQ25" s="405"/>
      <c r="AR25" s="412" t="s">
        <v>757</v>
      </c>
      <c r="AS25" s="405"/>
      <c r="AT25" s="405" t="s">
        <v>126</v>
      </c>
      <c r="AU25" s="405"/>
      <c r="AV25" s="405"/>
      <c r="AW25" s="400"/>
      <c r="AX25" s="400"/>
      <c r="AY25" s="400"/>
      <c r="AZ25" s="400"/>
      <c r="BA25" s="400"/>
      <c r="BB25" s="400"/>
      <c r="BC25" s="400"/>
      <c r="BD25" s="400"/>
      <c r="BE25" s="400"/>
      <c r="BF25" s="400"/>
      <c r="BG25" s="400"/>
      <c r="BH25" s="400"/>
      <c r="BI25" s="400"/>
      <c r="BJ25" s="400"/>
      <c r="BK25" s="400"/>
      <c r="BL25" s="400"/>
      <c r="BM25" s="400"/>
      <c r="BN25" s="400"/>
      <c r="BO25" s="400"/>
      <c r="BP25" s="400"/>
      <c r="BQ25" s="400"/>
      <c r="BR25" s="400"/>
      <c r="BS25" s="400"/>
      <c r="BT25" s="400"/>
    </row>
    <row r="26" spans="5:72" ht="12.75">
      <c r="E26" s="366" t="s">
        <v>128</v>
      </c>
      <c r="I26" s="400">
        <f>Detail!C27</f>
        <v>0</v>
      </c>
      <c r="J26" s="410"/>
      <c r="K26" s="402"/>
      <c r="L26" s="403">
        <f t="shared" si="7"/>
        <v>0</v>
      </c>
      <c r="M26" s="404"/>
      <c r="N26" s="400">
        <f>Detail!D27</f>
        <v>0</v>
      </c>
      <c r="O26" s="410"/>
      <c r="P26" s="402"/>
      <c r="Q26" s="403">
        <f t="shared" si="8"/>
        <v>0</v>
      </c>
      <c r="R26" s="404"/>
      <c r="S26" s="400">
        <f>Detail!F27</f>
        <v>0</v>
      </c>
      <c r="T26" s="410"/>
      <c r="U26" s="402"/>
      <c r="V26" s="403">
        <f t="shared" si="9"/>
        <v>0</v>
      </c>
      <c r="W26" s="404"/>
      <c r="X26" s="400">
        <f>Detail!H27</f>
        <v>0</v>
      </c>
      <c r="Y26" s="410"/>
      <c r="Z26" s="402"/>
      <c r="AA26" s="403">
        <f t="shared" si="10"/>
        <v>0</v>
      </c>
      <c r="AB26" s="404"/>
      <c r="AC26" s="400">
        <f>Detail!I27</f>
        <v>0</v>
      </c>
      <c r="AD26" s="410"/>
      <c r="AE26" s="402"/>
      <c r="AF26" s="403">
        <f t="shared" si="11"/>
        <v>0</v>
      </c>
      <c r="AG26" s="404"/>
      <c r="AH26" s="400">
        <f>Detail!J27</f>
        <v>0</v>
      </c>
      <c r="AI26" s="410"/>
      <c r="AJ26" s="402"/>
      <c r="AK26" s="403">
        <f t="shared" si="12"/>
        <v>0</v>
      </c>
      <c r="AL26" s="404"/>
      <c r="AM26" s="400">
        <f>Detail!K27</f>
        <v>0</v>
      </c>
      <c r="AN26" s="410"/>
      <c r="AO26" s="402"/>
      <c r="AP26" s="403">
        <f t="shared" si="13"/>
        <v>0</v>
      </c>
      <c r="AQ26" s="405"/>
      <c r="AR26" s="405"/>
      <c r="AS26" s="405"/>
      <c r="AT26" s="405" t="s">
        <v>128</v>
      </c>
      <c r="AU26" s="405"/>
      <c r="AV26" s="405"/>
      <c r="AW26" s="400"/>
      <c r="AX26" s="400"/>
      <c r="AY26" s="400"/>
      <c r="AZ26" s="400"/>
      <c r="BA26" s="400"/>
      <c r="BB26" s="400"/>
      <c r="BC26" s="400"/>
      <c r="BD26" s="400"/>
      <c r="BE26" s="400"/>
      <c r="BF26" s="400"/>
      <c r="BG26" s="400"/>
      <c r="BH26" s="400"/>
      <c r="BI26" s="400"/>
      <c r="BJ26" s="400"/>
      <c r="BK26" s="400"/>
      <c r="BL26" s="400"/>
      <c r="BM26" s="400"/>
      <c r="BN26" s="400"/>
      <c r="BO26" s="400"/>
      <c r="BP26" s="400"/>
      <c r="BQ26" s="400"/>
      <c r="BR26" s="400"/>
      <c r="BS26" s="400"/>
      <c r="BT26" s="400"/>
    </row>
    <row r="27" spans="5:72" ht="12.75">
      <c r="E27" s="366" t="s">
        <v>130</v>
      </c>
      <c r="I27" s="400">
        <f>Detail!C28</f>
        <v>0</v>
      </c>
      <c r="J27" s="410"/>
      <c r="K27" s="402"/>
      <c r="L27" s="403">
        <f t="shared" si="7"/>
        <v>0</v>
      </c>
      <c r="M27" s="404"/>
      <c r="N27" s="400">
        <f>Detail!D28</f>
        <v>0</v>
      </c>
      <c r="O27" s="410"/>
      <c r="P27" s="402"/>
      <c r="Q27" s="403">
        <f t="shared" si="8"/>
        <v>0</v>
      </c>
      <c r="R27" s="404"/>
      <c r="S27" s="400">
        <f>Detail!F28</f>
        <v>0</v>
      </c>
      <c r="T27" s="410"/>
      <c r="U27" s="402"/>
      <c r="V27" s="403">
        <f t="shared" si="9"/>
        <v>0</v>
      </c>
      <c r="W27" s="404"/>
      <c r="X27" s="400">
        <f>Detail!H28</f>
        <v>0</v>
      </c>
      <c r="Y27" s="410"/>
      <c r="Z27" s="402"/>
      <c r="AA27" s="403">
        <f t="shared" si="10"/>
        <v>0</v>
      </c>
      <c r="AB27" s="404"/>
      <c r="AC27" s="400">
        <f>Detail!I28</f>
        <v>0</v>
      </c>
      <c r="AD27" s="410"/>
      <c r="AE27" s="402"/>
      <c r="AF27" s="403">
        <f t="shared" si="11"/>
        <v>0</v>
      </c>
      <c r="AG27" s="404"/>
      <c r="AH27" s="400">
        <f>Detail!J28</f>
        <v>0</v>
      </c>
      <c r="AI27" s="410"/>
      <c r="AJ27" s="402"/>
      <c r="AK27" s="403">
        <f t="shared" si="12"/>
        <v>0</v>
      </c>
      <c r="AL27" s="404"/>
      <c r="AM27" s="400">
        <f>Detail!K28</f>
        <v>0</v>
      </c>
      <c r="AN27" s="410"/>
      <c r="AO27" s="402"/>
      <c r="AP27" s="403">
        <f t="shared" si="13"/>
        <v>0</v>
      </c>
      <c r="AQ27" s="405"/>
      <c r="AR27" s="405"/>
      <c r="AS27" s="405"/>
      <c r="AT27" s="405" t="s">
        <v>130</v>
      </c>
      <c r="AU27" s="405"/>
      <c r="AV27" s="405"/>
      <c r="AW27" s="400"/>
      <c r="AX27" s="400"/>
      <c r="AY27" s="400"/>
      <c r="AZ27" s="400"/>
      <c r="BA27" s="400"/>
      <c r="BB27" s="400"/>
      <c r="BC27" s="400"/>
      <c r="BD27" s="400"/>
      <c r="BE27" s="400"/>
      <c r="BF27" s="400"/>
      <c r="BG27" s="400"/>
      <c r="BH27" s="400"/>
      <c r="BI27" s="400"/>
      <c r="BJ27" s="400"/>
      <c r="BK27" s="400"/>
      <c r="BL27" s="400"/>
      <c r="BM27" s="400"/>
      <c r="BN27" s="400"/>
      <c r="BO27" s="400"/>
      <c r="BP27" s="400"/>
      <c r="BQ27" s="400"/>
      <c r="BR27" s="400"/>
      <c r="BS27" s="400"/>
      <c r="BT27" s="400"/>
    </row>
    <row r="28" spans="3:72" ht="12.75">
      <c r="C28" s="366" t="s">
        <v>855</v>
      </c>
      <c r="I28" s="400">
        <f>Detail!C29</f>
        <v>461</v>
      </c>
      <c r="J28" s="413">
        <f>Detail!C182</f>
        <v>0</v>
      </c>
      <c r="K28" s="402"/>
      <c r="L28" s="403">
        <f t="shared" si="7"/>
        <v>461</v>
      </c>
      <c r="M28" s="404"/>
      <c r="N28" s="400">
        <f>Detail!D29</f>
        <v>267</v>
      </c>
      <c r="O28" s="413">
        <f>Detail!D182</f>
        <v>0</v>
      </c>
      <c r="P28" s="402"/>
      <c r="Q28" s="403">
        <f t="shared" si="8"/>
        <v>267</v>
      </c>
      <c r="R28" s="404"/>
      <c r="S28" s="400">
        <f>Detail!F29</f>
        <v>213721</v>
      </c>
      <c r="T28" s="413">
        <f>Detail!F182</f>
        <v>0</v>
      </c>
      <c r="U28" s="402"/>
      <c r="V28" s="403">
        <f t="shared" si="9"/>
        <v>213721</v>
      </c>
      <c r="W28" s="404"/>
      <c r="X28" s="400">
        <f>Detail!H29</f>
        <v>0</v>
      </c>
      <c r="Y28" s="413">
        <f>Detail!H182</f>
        <v>0</v>
      </c>
      <c r="Z28" s="402"/>
      <c r="AA28" s="403">
        <f t="shared" si="10"/>
        <v>0</v>
      </c>
      <c r="AB28" s="404"/>
      <c r="AC28" s="400">
        <f>Detail!I29</f>
        <v>0</v>
      </c>
      <c r="AD28" s="413">
        <f>Detail!I182</f>
        <v>0</v>
      </c>
      <c r="AE28" s="402"/>
      <c r="AF28" s="403">
        <f t="shared" si="11"/>
        <v>0</v>
      </c>
      <c r="AG28" s="404"/>
      <c r="AH28" s="400">
        <f>Detail!J29</f>
        <v>0</v>
      </c>
      <c r="AI28" s="413">
        <f>Detail!J182</f>
        <v>0</v>
      </c>
      <c r="AJ28" s="402"/>
      <c r="AK28" s="403">
        <f t="shared" si="12"/>
        <v>0</v>
      </c>
      <c r="AL28" s="404"/>
      <c r="AM28" s="400">
        <f>Detail!K29</f>
        <v>0</v>
      </c>
      <c r="AN28" s="413">
        <f>Detail!K182</f>
        <v>0</v>
      </c>
      <c r="AO28" s="402"/>
      <c r="AP28" s="403">
        <f t="shared" si="13"/>
        <v>0</v>
      </c>
      <c r="AQ28" s="405"/>
      <c r="AR28" s="405"/>
      <c r="AS28" s="405"/>
      <c r="AT28" s="405"/>
      <c r="AU28" s="405"/>
      <c r="AV28" s="405"/>
      <c r="AW28" s="400"/>
      <c r="AX28" s="400"/>
      <c r="AY28" s="400"/>
      <c r="AZ28" s="400"/>
      <c r="BA28" s="400"/>
      <c r="BB28" s="400"/>
      <c r="BC28" s="400"/>
      <c r="BD28" s="400"/>
      <c r="BE28" s="400"/>
      <c r="BF28" s="400"/>
      <c r="BG28" s="400"/>
      <c r="BH28" s="400"/>
      <c r="BI28" s="400"/>
      <c r="BJ28" s="400"/>
      <c r="BK28" s="400"/>
      <c r="BL28" s="400"/>
      <c r="BM28" s="400"/>
      <c r="BN28" s="400"/>
      <c r="BO28" s="400"/>
      <c r="BP28" s="400"/>
      <c r="BQ28" s="400"/>
      <c r="BR28" s="400"/>
      <c r="BS28" s="400"/>
      <c r="BT28" s="400"/>
    </row>
    <row r="29" spans="3:72" ht="12.75">
      <c r="C29" s="366" t="s">
        <v>689</v>
      </c>
      <c r="I29" s="400"/>
      <c r="J29" s="410"/>
      <c r="K29" s="402"/>
      <c r="L29" s="403">
        <f t="shared" si="7"/>
        <v>0</v>
      </c>
      <c r="M29" s="404"/>
      <c r="N29" s="400"/>
      <c r="O29" s="410"/>
      <c r="P29" s="402"/>
      <c r="Q29" s="403">
        <f t="shared" si="8"/>
        <v>0</v>
      </c>
      <c r="R29" s="404"/>
      <c r="S29" s="400"/>
      <c r="T29" s="410"/>
      <c r="U29" s="402"/>
      <c r="V29" s="403">
        <f t="shared" si="9"/>
        <v>0</v>
      </c>
      <c r="W29" s="404"/>
      <c r="X29" s="400"/>
      <c r="Y29" s="410"/>
      <c r="Z29" s="402"/>
      <c r="AA29" s="403">
        <f t="shared" si="10"/>
        <v>0</v>
      </c>
      <c r="AB29" s="404"/>
      <c r="AC29" s="400"/>
      <c r="AD29" s="410"/>
      <c r="AE29" s="402"/>
      <c r="AF29" s="403">
        <f t="shared" si="11"/>
        <v>0</v>
      </c>
      <c r="AG29" s="404"/>
      <c r="AH29" s="400"/>
      <c r="AI29" s="410"/>
      <c r="AJ29" s="402"/>
      <c r="AK29" s="403">
        <f t="shared" si="12"/>
        <v>0</v>
      </c>
      <c r="AL29" s="404"/>
      <c r="AM29" s="400"/>
      <c r="AN29" s="410"/>
      <c r="AO29" s="402"/>
      <c r="AP29" s="403">
        <f t="shared" si="13"/>
        <v>0</v>
      </c>
      <c r="AQ29" s="405"/>
      <c r="AR29" s="405" t="s">
        <v>689</v>
      </c>
      <c r="AS29" s="405"/>
      <c r="AT29" s="405"/>
      <c r="AU29" s="405"/>
      <c r="AV29" s="405"/>
      <c r="AW29" s="400"/>
      <c r="AX29" s="400"/>
      <c r="AY29" s="400"/>
      <c r="AZ29" s="400"/>
      <c r="BA29" s="400"/>
      <c r="BB29" s="400"/>
      <c r="BC29" s="400"/>
      <c r="BD29" s="400"/>
      <c r="BE29" s="400"/>
      <c r="BF29" s="400"/>
      <c r="BG29" s="400"/>
      <c r="BH29" s="400"/>
      <c r="BI29" s="400"/>
      <c r="BJ29" s="400"/>
      <c r="BK29" s="400"/>
      <c r="BL29" s="400"/>
      <c r="BM29" s="400"/>
      <c r="BN29" s="400"/>
      <c r="BO29" s="400"/>
      <c r="BP29" s="400"/>
      <c r="BQ29" s="400"/>
      <c r="BR29" s="400"/>
      <c r="BS29" s="400"/>
      <c r="BT29" s="400"/>
    </row>
    <row r="30" spans="3:72" ht="12.75">
      <c r="C30" s="366" t="s">
        <v>758</v>
      </c>
      <c r="I30" s="400"/>
      <c r="J30" s="414">
        <f>Detail!C244</f>
        <v>727</v>
      </c>
      <c r="K30" s="402"/>
      <c r="L30" s="403">
        <f t="shared" si="7"/>
        <v>727</v>
      </c>
      <c r="M30" s="404"/>
      <c r="N30" s="400"/>
      <c r="O30" s="414">
        <f>Detail!D244</f>
        <v>312</v>
      </c>
      <c r="P30" s="402"/>
      <c r="Q30" s="403">
        <f t="shared" si="8"/>
        <v>312</v>
      </c>
      <c r="R30" s="404"/>
      <c r="S30" s="400"/>
      <c r="T30" s="414">
        <f>Detail!F244</f>
        <v>2023</v>
      </c>
      <c r="U30" s="402"/>
      <c r="V30" s="403">
        <f t="shared" si="9"/>
        <v>2023</v>
      </c>
      <c r="W30" s="404"/>
      <c r="X30" s="400"/>
      <c r="Y30" s="414">
        <f>Detail!H244</f>
        <v>0</v>
      </c>
      <c r="Z30" s="402"/>
      <c r="AA30" s="403">
        <f t="shared" si="10"/>
        <v>0</v>
      </c>
      <c r="AB30" s="404"/>
      <c r="AC30" s="400"/>
      <c r="AD30" s="414">
        <f>Detail!I244</f>
        <v>0</v>
      </c>
      <c r="AE30" s="402"/>
      <c r="AF30" s="403">
        <f t="shared" si="11"/>
        <v>0</v>
      </c>
      <c r="AG30" s="404"/>
      <c r="AH30" s="400"/>
      <c r="AI30" s="414">
        <f>Detail!J244</f>
        <v>0</v>
      </c>
      <c r="AJ30" s="402"/>
      <c r="AK30" s="403">
        <f t="shared" si="12"/>
        <v>0</v>
      </c>
      <c r="AL30" s="404"/>
      <c r="AM30" s="400"/>
      <c r="AN30" s="414">
        <f>Detail!K244</f>
        <v>0</v>
      </c>
      <c r="AO30" s="402"/>
      <c r="AP30" s="403">
        <f t="shared" si="13"/>
        <v>0</v>
      </c>
      <c r="AQ30" s="405"/>
      <c r="AR30" s="405" t="s">
        <v>758</v>
      </c>
      <c r="AS30" s="405"/>
      <c r="AT30" s="405"/>
      <c r="AU30" s="405"/>
      <c r="AV30" s="405"/>
      <c r="AW30" s="400"/>
      <c r="AX30" s="400"/>
      <c r="AY30" s="400"/>
      <c r="AZ30" s="400"/>
      <c r="BA30" s="400"/>
      <c r="BB30" s="400"/>
      <c r="BC30" s="400"/>
      <c r="BD30" s="400"/>
      <c r="BE30" s="400"/>
      <c r="BF30" s="400"/>
      <c r="BG30" s="400"/>
      <c r="BH30" s="400"/>
      <c r="BI30" s="400"/>
      <c r="BJ30" s="400"/>
      <c r="BK30" s="400"/>
      <c r="BL30" s="400"/>
      <c r="BM30" s="400"/>
      <c r="BN30" s="400"/>
      <c r="BO30" s="400"/>
      <c r="BP30" s="400"/>
      <c r="BQ30" s="400"/>
      <c r="BR30" s="400"/>
      <c r="BS30" s="400"/>
      <c r="BT30" s="400"/>
    </row>
    <row r="31" spans="9:72" ht="12.75">
      <c r="I31" s="415"/>
      <c r="J31" s="402"/>
      <c r="K31" s="402"/>
      <c r="L31" s="403">
        <f t="shared" si="7"/>
        <v>0</v>
      </c>
      <c r="M31" s="404"/>
      <c r="N31" s="400"/>
      <c r="O31" s="402"/>
      <c r="P31" s="402"/>
      <c r="Q31" s="403">
        <f t="shared" si="8"/>
        <v>0</v>
      </c>
      <c r="R31" s="404"/>
      <c r="S31" s="400"/>
      <c r="T31" s="402"/>
      <c r="U31" s="402"/>
      <c r="V31" s="403">
        <f t="shared" si="9"/>
        <v>0</v>
      </c>
      <c r="W31" s="404"/>
      <c r="X31" s="400"/>
      <c r="Y31" s="402"/>
      <c r="Z31" s="402"/>
      <c r="AA31" s="403">
        <f t="shared" si="10"/>
        <v>0</v>
      </c>
      <c r="AB31" s="404"/>
      <c r="AC31" s="400"/>
      <c r="AD31" s="402"/>
      <c r="AE31" s="402"/>
      <c r="AF31" s="403">
        <f t="shared" si="11"/>
        <v>0</v>
      </c>
      <c r="AG31" s="404"/>
      <c r="AH31" s="400"/>
      <c r="AI31" s="402"/>
      <c r="AJ31" s="402"/>
      <c r="AK31" s="403">
        <f t="shared" si="12"/>
        <v>0</v>
      </c>
      <c r="AL31" s="404"/>
      <c r="AM31" s="400"/>
      <c r="AN31" s="402"/>
      <c r="AO31" s="402"/>
      <c r="AP31" s="403">
        <f t="shared" si="13"/>
        <v>0</v>
      </c>
      <c r="AQ31" s="405"/>
      <c r="AR31" s="405"/>
      <c r="AS31" s="405"/>
      <c r="AT31" s="405"/>
      <c r="AU31" s="405"/>
      <c r="AV31" s="405"/>
      <c r="AW31" s="400"/>
      <c r="AX31" s="400"/>
      <c r="AY31" s="400"/>
      <c r="AZ31" s="400"/>
      <c r="BA31" s="400"/>
      <c r="BB31" s="400"/>
      <c r="BC31" s="400"/>
      <c r="BD31" s="400"/>
      <c r="BE31" s="400"/>
      <c r="BF31" s="400"/>
      <c r="BG31" s="400"/>
      <c r="BH31" s="400"/>
      <c r="BI31" s="400"/>
      <c r="BJ31" s="400"/>
      <c r="BK31" s="400"/>
      <c r="BL31" s="400"/>
      <c r="BM31" s="400"/>
      <c r="BN31" s="400"/>
      <c r="BO31" s="400"/>
      <c r="BP31" s="400"/>
      <c r="BQ31" s="400"/>
      <c r="BR31" s="400"/>
      <c r="BS31" s="400"/>
      <c r="BT31" s="400"/>
    </row>
    <row r="32" spans="1:72" s="399" customFormat="1" ht="12.75">
      <c r="A32" s="392" t="s">
        <v>759</v>
      </c>
      <c r="B32" s="392"/>
      <c r="C32" s="392"/>
      <c r="D32" s="392"/>
      <c r="E32" s="392"/>
      <c r="F32" s="392"/>
      <c r="G32" s="392"/>
      <c r="H32" s="392"/>
      <c r="I32" s="393">
        <f>SUM(I33,I36,I37,I38,I42,I46:I48)</f>
        <v>479740</v>
      </c>
      <c r="J32" s="394">
        <f>SUM(J33,J36,J37,J38,J42,J46:J48,J62)</f>
        <v>-18235</v>
      </c>
      <c r="K32" s="394">
        <f>SUM(K33,K36,K37,K38,K42,K46:K48,K62)</f>
        <v>0</v>
      </c>
      <c r="L32" s="395">
        <f>SUM(L33,L36:L38,L42,L46,L47,L48,L62)</f>
        <v>474313</v>
      </c>
      <c r="M32" s="396"/>
      <c r="N32" s="393">
        <f>SUM(N33,N36,N37,N38,N42,N46:N48)</f>
        <v>501421</v>
      </c>
      <c r="O32" s="394">
        <f>SUM(O33,O36,O37,O38,O42,O46:O48,O62)</f>
        <v>-30224</v>
      </c>
      <c r="P32" s="394">
        <f>SUM(P33,P36,P37,P38,P42,P46:P48,P62)</f>
        <v>0</v>
      </c>
      <c r="Q32" s="395">
        <f>SUM(Q33,Q36:Q38,Q42,Q46,Q47,Q48,Q62)</f>
        <v>481792</v>
      </c>
      <c r="R32" s="396"/>
      <c r="S32" s="393">
        <f>SUM(S33,S36,S37,S38,S42,S46:S48)</f>
        <v>648955</v>
      </c>
      <c r="T32" s="394">
        <f>SUM(T33,T36,T37,T38,T42,T46:T48,T62)</f>
        <v>-19018</v>
      </c>
      <c r="U32" s="394">
        <f>SUM(U33,U36,U37,U38,U42,U46:U48,U62)</f>
        <v>0</v>
      </c>
      <c r="V32" s="395">
        <f>SUM(V33,V36:V38,V42,V46,V47,V48,V62)</f>
        <v>629937</v>
      </c>
      <c r="W32" s="396"/>
      <c r="X32" s="393">
        <f>SUM(X33,X36,X37,X38,X42,X46:X48)</f>
        <v>-505</v>
      </c>
      <c r="Y32" s="394">
        <f>SUM(Y33,Y36,Y37,Y38,Y42,Y46:Y48,Y62)</f>
        <v>0</v>
      </c>
      <c r="Z32" s="394">
        <f>SUM(Z33,Z36,Z37,Z38,Z42,Z46:Z48,Z62)</f>
        <v>0</v>
      </c>
      <c r="AA32" s="395">
        <f>SUM(AA33,AA36:AA38,AA42,AA46,AA47,AA48,AA62)</f>
        <v>-505</v>
      </c>
      <c r="AB32" s="396"/>
      <c r="AC32" s="393">
        <f>SUM(AC33,AC36,AC37,AC38,AC42,AC46:AC48)</f>
        <v>0</v>
      </c>
      <c r="AD32" s="394">
        <f>SUM(AD33,AD36,AD37,AD38,AD42,AD46:AD48,AD62)</f>
        <v>0</v>
      </c>
      <c r="AE32" s="394">
        <f>SUM(AE33,AE36,AE37,AE38,AE42,AE46:AE48,AE62)</f>
        <v>0</v>
      </c>
      <c r="AF32" s="395">
        <f>SUM(AF33,AF36:AF38,AF42,AF46,AF47,AF48,AF62)</f>
        <v>0</v>
      </c>
      <c r="AG32" s="396"/>
      <c r="AH32" s="393">
        <f>SUM(AH33,AH36,AH37,AH38,AH42,AH46:AH48)</f>
        <v>0</v>
      </c>
      <c r="AI32" s="394">
        <f>SUM(AI33,AI36,AI37,AI38,AI42,AI46:AI48,AI62)</f>
        <v>0</v>
      </c>
      <c r="AJ32" s="394">
        <f>SUM(AJ33,AJ36,AJ37,AJ38,AJ42,AJ46:AJ48,AJ62)</f>
        <v>0</v>
      </c>
      <c r="AK32" s="395">
        <f>SUM(AK33,AK36:AK38,AK42,AK46,AK47,AK48,AK62)</f>
        <v>0</v>
      </c>
      <c r="AL32" s="396"/>
      <c r="AM32" s="393">
        <f>SUM(AM33,AM36,AM37,AM38,AM42,AM46:AM48)</f>
        <v>0</v>
      </c>
      <c r="AN32" s="394">
        <f>SUM(AN33,AN36,AN37,AN38,AN42,AN46:AN48,AN62)</f>
        <v>0</v>
      </c>
      <c r="AO32" s="394">
        <f>SUM(AO33,AO36,AO37,AO38,AO42,AO46:AO48,AO62)</f>
        <v>0</v>
      </c>
      <c r="AP32" s="395">
        <f>SUM(AP33,AP36:AP38,AP42,AP46,AP47,AP48,AP62)</f>
        <v>0</v>
      </c>
      <c r="AQ32" s="397" t="s">
        <v>759</v>
      </c>
      <c r="AR32" s="397"/>
      <c r="AS32" s="397"/>
      <c r="AT32" s="397"/>
      <c r="AU32" s="397"/>
      <c r="AV32" s="397"/>
      <c r="AW32" s="398"/>
      <c r="AX32" s="398"/>
      <c r="AY32" s="398"/>
      <c r="AZ32" s="398"/>
      <c r="BA32" s="398"/>
      <c r="BB32" s="398"/>
      <c r="BC32" s="398"/>
      <c r="BD32" s="398"/>
      <c r="BE32" s="398"/>
      <c r="BF32" s="398"/>
      <c r="BG32" s="398"/>
      <c r="BH32" s="398"/>
      <c r="BI32" s="398"/>
      <c r="BJ32" s="398"/>
      <c r="BK32" s="398"/>
      <c r="BL32" s="398"/>
      <c r="BM32" s="398"/>
      <c r="BN32" s="398"/>
      <c r="BO32" s="398"/>
      <c r="BP32" s="398"/>
      <c r="BQ32" s="398"/>
      <c r="BR32" s="398"/>
      <c r="BS32" s="398"/>
      <c r="BT32" s="398"/>
    </row>
    <row r="33" spans="3:72" ht="12.75">
      <c r="C33" s="366" t="s">
        <v>760</v>
      </c>
      <c r="I33" s="406">
        <f>SUM(I34:I35)</f>
        <v>263630</v>
      </c>
      <c r="J33" s="407">
        <f>SUM(J34:J35)</f>
        <v>0</v>
      </c>
      <c r="K33" s="402"/>
      <c r="L33" s="403">
        <f aca="true" t="shared" si="14" ref="L33:L40">SUM(I33,J33,K33)</f>
        <v>263630</v>
      </c>
      <c r="M33" s="404"/>
      <c r="N33" s="406">
        <f>SUM(N34:N35)</f>
        <v>284228</v>
      </c>
      <c r="O33" s="407">
        <f>SUM(O34:O35)</f>
        <v>0</v>
      </c>
      <c r="P33" s="402"/>
      <c r="Q33" s="403">
        <f aca="true" t="shared" si="15" ref="Q33:Q41">SUM(N33,O33,P33)</f>
        <v>284228</v>
      </c>
      <c r="R33" s="404"/>
      <c r="S33" s="406">
        <f>SUM(S34:S35)</f>
        <v>388370</v>
      </c>
      <c r="T33" s="407">
        <f>SUM(T34:T35)</f>
        <v>0</v>
      </c>
      <c r="U33" s="402"/>
      <c r="V33" s="403">
        <f aca="true" t="shared" si="16" ref="V33:V41">SUM(S33,T33,U33)</f>
        <v>388370</v>
      </c>
      <c r="W33" s="404"/>
      <c r="X33" s="406">
        <f>SUM(X34:X35)</f>
        <v>0</v>
      </c>
      <c r="Y33" s="407">
        <f>SUM(Y34:Y35)</f>
        <v>0</v>
      </c>
      <c r="Z33" s="402"/>
      <c r="AA33" s="403">
        <f aca="true" t="shared" si="17" ref="AA33:AA41">SUM(X33,Y33,Z33)</f>
        <v>0</v>
      </c>
      <c r="AB33" s="404"/>
      <c r="AC33" s="406">
        <f>SUM(AC34:AC35)</f>
        <v>0</v>
      </c>
      <c r="AD33" s="407">
        <f>SUM(AD34:AD35)</f>
        <v>0</v>
      </c>
      <c r="AE33" s="402"/>
      <c r="AF33" s="403">
        <f aca="true" t="shared" si="18" ref="AF33:AF41">SUM(AC33,AD33,AE33)</f>
        <v>0</v>
      </c>
      <c r="AG33" s="404"/>
      <c r="AH33" s="406">
        <f>SUM(AH34:AH35)</f>
        <v>0</v>
      </c>
      <c r="AI33" s="407">
        <f>SUM(AI34:AI35)</f>
        <v>0</v>
      </c>
      <c r="AJ33" s="402"/>
      <c r="AK33" s="403">
        <f aca="true" t="shared" si="19" ref="AK33:AK41">SUM(AH33,AI33,AJ33)</f>
        <v>0</v>
      </c>
      <c r="AL33" s="404"/>
      <c r="AM33" s="406">
        <f>SUM(AM34:AM35)</f>
        <v>0</v>
      </c>
      <c r="AN33" s="407">
        <f>SUM(AN34:AN35)</f>
        <v>0</v>
      </c>
      <c r="AO33" s="402"/>
      <c r="AP33" s="403">
        <f aca="true" t="shared" si="20" ref="AP33:AP41">SUM(AM33,AN33,AO33)</f>
        <v>0</v>
      </c>
      <c r="AQ33" s="405"/>
      <c r="AR33" s="405" t="s">
        <v>760</v>
      </c>
      <c r="AS33" s="405"/>
      <c r="AT33" s="405"/>
      <c r="AU33" s="405"/>
      <c r="AV33" s="405"/>
      <c r="AW33" s="400"/>
      <c r="AX33" s="400"/>
      <c r="AY33" s="400"/>
      <c r="AZ33" s="400"/>
      <c r="BA33" s="400"/>
      <c r="BB33" s="400"/>
      <c r="BC33" s="400"/>
      <c r="BD33" s="400"/>
      <c r="BE33" s="400"/>
      <c r="BF33" s="400"/>
      <c r="BG33" s="400"/>
      <c r="BH33" s="400"/>
      <c r="BI33" s="400"/>
      <c r="BJ33" s="400"/>
      <c r="BK33" s="400"/>
      <c r="BL33" s="400"/>
      <c r="BM33" s="400"/>
      <c r="BN33" s="400"/>
      <c r="BO33" s="400"/>
      <c r="BP33" s="400"/>
      <c r="BQ33" s="400"/>
      <c r="BR33" s="400"/>
      <c r="BS33" s="400"/>
      <c r="BT33" s="400"/>
    </row>
    <row r="34" spans="4:72" ht="12.75">
      <c r="D34" s="366" t="s">
        <v>684</v>
      </c>
      <c r="I34" s="416">
        <f>Detail!C58</f>
        <v>221760</v>
      </c>
      <c r="J34" s="401">
        <f>-Detail!C192</f>
        <v>0</v>
      </c>
      <c r="K34" s="402"/>
      <c r="L34" s="417">
        <f t="shared" si="14"/>
        <v>221760</v>
      </c>
      <c r="M34" s="404"/>
      <c r="N34" s="400">
        <f>Detail!D58</f>
        <v>245986</v>
      </c>
      <c r="O34" s="401">
        <f>-Detail!D192</f>
        <v>0</v>
      </c>
      <c r="P34" s="402"/>
      <c r="Q34" s="403">
        <f t="shared" si="15"/>
        <v>245986</v>
      </c>
      <c r="R34" s="404"/>
      <c r="S34" s="400">
        <f>Detail!F58</f>
        <v>344242</v>
      </c>
      <c r="T34" s="401">
        <f>-Detail!F192</f>
        <v>0</v>
      </c>
      <c r="U34" s="402"/>
      <c r="V34" s="403">
        <f t="shared" si="16"/>
        <v>344242</v>
      </c>
      <c r="W34" s="404"/>
      <c r="X34" s="400">
        <f>Detail!H58</f>
        <v>0</v>
      </c>
      <c r="Y34" s="401">
        <f>-Detail!H192</f>
        <v>0</v>
      </c>
      <c r="Z34" s="402"/>
      <c r="AA34" s="403">
        <f t="shared" si="17"/>
        <v>0</v>
      </c>
      <c r="AB34" s="404"/>
      <c r="AC34" s="400">
        <f>Detail!I58</f>
        <v>0</v>
      </c>
      <c r="AD34" s="401">
        <f>-Detail!I192</f>
        <v>0</v>
      </c>
      <c r="AE34" s="402"/>
      <c r="AF34" s="403">
        <f t="shared" si="18"/>
        <v>0</v>
      </c>
      <c r="AG34" s="404"/>
      <c r="AH34" s="400">
        <f>Detail!J58</f>
        <v>0</v>
      </c>
      <c r="AI34" s="401">
        <f>-Detail!J192</f>
        <v>0</v>
      </c>
      <c r="AJ34" s="402"/>
      <c r="AK34" s="403">
        <f t="shared" si="19"/>
        <v>0</v>
      </c>
      <c r="AL34" s="404"/>
      <c r="AM34" s="400">
        <f>Detail!K58</f>
        <v>0</v>
      </c>
      <c r="AN34" s="401">
        <f>-Detail!K192</f>
        <v>0</v>
      </c>
      <c r="AO34" s="402"/>
      <c r="AP34" s="403">
        <f t="shared" si="20"/>
        <v>0</v>
      </c>
      <c r="AQ34" s="405"/>
      <c r="AR34" s="405"/>
      <c r="AS34" s="405" t="s">
        <v>684</v>
      </c>
      <c r="AT34" s="405"/>
      <c r="AU34" s="405"/>
      <c r="AV34" s="405"/>
      <c r="AW34" s="400"/>
      <c r="AX34" s="400"/>
      <c r="AY34" s="400"/>
      <c r="AZ34" s="400"/>
      <c r="BA34" s="400"/>
      <c r="BB34" s="400"/>
      <c r="BC34" s="400"/>
      <c r="BD34" s="400"/>
      <c r="BE34" s="400"/>
      <c r="BF34" s="400"/>
      <c r="BG34" s="400"/>
      <c r="BH34" s="400"/>
      <c r="BI34" s="400"/>
      <c r="BJ34" s="400"/>
      <c r="BK34" s="400"/>
      <c r="BL34" s="400"/>
      <c r="BM34" s="400"/>
      <c r="BN34" s="400"/>
      <c r="BO34" s="400"/>
      <c r="BP34" s="400"/>
      <c r="BQ34" s="400"/>
      <c r="BR34" s="400"/>
      <c r="BS34" s="400"/>
      <c r="BT34" s="400"/>
    </row>
    <row r="35" spans="4:72" ht="12.75">
      <c r="D35" s="366" t="s">
        <v>810</v>
      </c>
      <c r="I35" s="416">
        <f>Detail!C65</f>
        <v>41870</v>
      </c>
      <c r="J35" s="410"/>
      <c r="K35" s="402"/>
      <c r="L35" s="417">
        <f t="shared" si="14"/>
        <v>41870</v>
      </c>
      <c r="M35" s="404"/>
      <c r="N35" s="400">
        <f>Detail!D65</f>
        <v>38242</v>
      </c>
      <c r="O35" s="410"/>
      <c r="P35" s="410"/>
      <c r="Q35" s="403">
        <f t="shared" si="15"/>
        <v>38242</v>
      </c>
      <c r="R35" s="404"/>
      <c r="S35" s="400">
        <f>Detail!F65</f>
        <v>44128</v>
      </c>
      <c r="T35" s="410"/>
      <c r="U35" s="410"/>
      <c r="V35" s="403">
        <f t="shared" si="16"/>
        <v>44128</v>
      </c>
      <c r="W35" s="404"/>
      <c r="X35" s="400">
        <f>Detail!H65</f>
        <v>0</v>
      </c>
      <c r="Y35" s="410"/>
      <c r="Z35" s="410"/>
      <c r="AA35" s="403">
        <f t="shared" si="17"/>
        <v>0</v>
      </c>
      <c r="AB35" s="404"/>
      <c r="AC35" s="400">
        <f>Detail!I65</f>
        <v>0</v>
      </c>
      <c r="AD35" s="410"/>
      <c r="AE35" s="410"/>
      <c r="AF35" s="403">
        <f t="shared" si="18"/>
        <v>0</v>
      </c>
      <c r="AG35" s="404"/>
      <c r="AH35" s="400">
        <f>Detail!J65</f>
        <v>0</v>
      </c>
      <c r="AI35" s="410"/>
      <c r="AJ35" s="410"/>
      <c r="AK35" s="403">
        <f t="shared" si="19"/>
        <v>0</v>
      </c>
      <c r="AL35" s="404"/>
      <c r="AM35" s="400">
        <f>Detail!K65</f>
        <v>0</v>
      </c>
      <c r="AN35" s="410"/>
      <c r="AO35" s="410"/>
      <c r="AP35" s="403">
        <f t="shared" si="20"/>
        <v>0</v>
      </c>
      <c r="AQ35" s="405"/>
      <c r="AR35" s="405"/>
      <c r="AS35" s="405" t="s">
        <v>685</v>
      </c>
      <c r="AT35" s="405"/>
      <c r="AU35" s="405"/>
      <c r="AV35" s="405"/>
      <c r="AW35" s="400"/>
      <c r="AX35" s="400"/>
      <c r="AY35" s="400"/>
      <c r="AZ35" s="400"/>
      <c r="BA35" s="400"/>
      <c r="BB35" s="400"/>
      <c r="BC35" s="400"/>
      <c r="BD35" s="400"/>
      <c r="BE35" s="400"/>
      <c r="BF35" s="400"/>
      <c r="BG35" s="400"/>
      <c r="BH35" s="400"/>
      <c r="BI35" s="400"/>
      <c r="BJ35" s="400"/>
      <c r="BK35" s="400"/>
      <c r="BL35" s="400"/>
      <c r="BM35" s="400"/>
      <c r="BN35" s="400"/>
      <c r="BO35" s="400"/>
      <c r="BP35" s="400"/>
      <c r="BQ35" s="400"/>
      <c r="BR35" s="400"/>
      <c r="BS35" s="400"/>
      <c r="BT35" s="400"/>
    </row>
    <row r="36" spans="3:72" ht="12.75">
      <c r="C36" s="366" t="s">
        <v>761</v>
      </c>
      <c r="I36" s="400">
        <f>Detail!C72</f>
        <v>193978</v>
      </c>
      <c r="J36" s="401">
        <f>-Detail!C193-Detail!C210</f>
        <v>2261</v>
      </c>
      <c r="K36" s="413">
        <f>Detail!C183</f>
        <v>0</v>
      </c>
      <c r="L36" s="403">
        <f t="shared" si="14"/>
        <v>196239</v>
      </c>
      <c r="M36" s="404"/>
      <c r="N36" s="400">
        <f>Detail!D72</f>
        <v>197790</v>
      </c>
      <c r="O36" s="401">
        <f>-Detail!D193-Detail!D210</f>
        <v>-10183</v>
      </c>
      <c r="P36" s="413">
        <f>Detail!D183</f>
        <v>0</v>
      </c>
      <c r="Q36" s="403">
        <f t="shared" si="15"/>
        <v>187607</v>
      </c>
      <c r="R36" s="404"/>
      <c r="S36" s="400">
        <f>Detail!F72</f>
        <v>240742</v>
      </c>
      <c r="T36" s="401">
        <f>-Detail!F193-Detail!F210</f>
        <v>375</v>
      </c>
      <c r="U36" s="413">
        <f>Detail!F183</f>
        <v>0</v>
      </c>
      <c r="V36" s="403">
        <f t="shared" si="16"/>
        <v>241117</v>
      </c>
      <c r="W36" s="404"/>
      <c r="X36" s="400">
        <f>Detail!H72</f>
        <v>0</v>
      </c>
      <c r="Y36" s="401">
        <f>-Detail!H193-Detail!H210</f>
        <v>0</v>
      </c>
      <c r="Z36" s="413">
        <f>Detail!H183</f>
        <v>0</v>
      </c>
      <c r="AA36" s="403">
        <f t="shared" si="17"/>
        <v>0</v>
      </c>
      <c r="AB36" s="404"/>
      <c r="AC36" s="400">
        <f>Detail!I72</f>
        <v>0</v>
      </c>
      <c r="AD36" s="401">
        <f>-Detail!I193-Detail!I210</f>
        <v>0</v>
      </c>
      <c r="AE36" s="413">
        <f>Detail!I183</f>
        <v>0</v>
      </c>
      <c r="AF36" s="403">
        <f t="shared" si="18"/>
        <v>0</v>
      </c>
      <c r="AG36" s="404"/>
      <c r="AH36" s="400">
        <f>Detail!J72</f>
        <v>0</v>
      </c>
      <c r="AI36" s="401">
        <f>-Detail!J193-Detail!J210</f>
        <v>0</v>
      </c>
      <c r="AJ36" s="413">
        <f>Detail!J183</f>
        <v>0</v>
      </c>
      <c r="AK36" s="403">
        <f t="shared" si="19"/>
        <v>0</v>
      </c>
      <c r="AL36" s="404"/>
      <c r="AM36" s="400">
        <f>Detail!K72</f>
        <v>0</v>
      </c>
      <c r="AN36" s="401">
        <f>-Detail!K193-Detail!K210</f>
        <v>0</v>
      </c>
      <c r="AO36" s="413">
        <f>Detail!K183</f>
        <v>0</v>
      </c>
      <c r="AP36" s="403">
        <f t="shared" si="20"/>
        <v>0</v>
      </c>
      <c r="AQ36" s="405"/>
      <c r="AR36" s="405" t="s">
        <v>761</v>
      </c>
      <c r="AS36" s="405"/>
      <c r="AT36" s="405"/>
      <c r="AU36" s="405"/>
      <c r="AV36" s="405"/>
      <c r="AW36" s="400"/>
      <c r="AX36" s="400"/>
      <c r="AY36" s="400"/>
      <c r="AZ36" s="400"/>
      <c r="BA36" s="400"/>
      <c r="BB36" s="400"/>
      <c r="BC36" s="400"/>
      <c r="BD36" s="400"/>
      <c r="BE36" s="400"/>
      <c r="BF36" s="400"/>
      <c r="BG36" s="400"/>
      <c r="BH36" s="400"/>
      <c r="BI36" s="400"/>
      <c r="BJ36" s="400"/>
      <c r="BK36" s="400"/>
      <c r="BL36" s="400"/>
      <c r="BM36" s="400"/>
      <c r="BN36" s="400"/>
      <c r="BO36" s="400"/>
      <c r="BP36" s="400"/>
      <c r="BQ36" s="400"/>
      <c r="BR36" s="400"/>
      <c r="BS36" s="400"/>
      <c r="BT36" s="400"/>
    </row>
    <row r="37" spans="3:72" ht="12.75">
      <c r="C37" s="366" t="s">
        <v>267</v>
      </c>
      <c r="I37" s="400">
        <f>Detail!C109</f>
        <v>20957</v>
      </c>
      <c r="J37" s="401">
        <f>-Detail!C178</f>
        <v>-20957</v>
      </c>
      <c r="K37" s="402"/>
      <c r="L37" s="403">
        <f t="shared" si="14"/>
        <v>0</v>
      </c>
      <c r="M37" s="404"/>
      <c r="N37" s="400">
        <f>Detail!D109</f>
        <v>18192</v>
      </c>
      <c r="O37" s="401">
        <f>-Detail!D178</f>
        <v>-18192</v>
      </c>
      <c r="P37" s="402"/>
      <c r="Q37" s="403">
        <f t="shared" si="15"/>
        <v>0</v>
      </c>
      <c r="R37" s="404"/>
      <c r="S37" s="400">
        <f>Detail!F109</f>
        <v>19898</v>
      </c>
      <c r="T37" s="401">
        <f>-Detail!F178</f>
        <v>-19898</v>
      </c>
      <c r="U37" s="402"/>
      <c r="V37" s="403">
        <f t="shared" si="16"/>
        <v>0</v>
      </c>
      <c r="W37" s="404"/>
      <c r="X37" s="400">
        <f>Detail!H109</f>
        <v>0</v>
      </c>
      <c r="Y37" s="401">
        <f>-Detail!H178</f>
        <v>0</v>
      </c>
      <c r="Z37" s="402"/>
      <c r="AA37" s="403">
        <f t="shared" si="17"/>
        <v>0</v>
      </c>
      <c r="AB37" s="404"/>
      <c r="AC37" s="400">
        <f>Detail!I109</f>
        <v>0</v>
      </c>
      <c r="AD37" s="401">
        <f>-Detail!I178</f>
        <v>0</v>
      </c>
      <c r="AE37" s="402"/>
      <c r="AF37" s="403">
        <f t="shared" si="18"/>
        <v>0</v>
      </c>
      <c r="AG37" s="404"/>
      <c r="AH37" s="400">
        <f>Detail!J109</f>
        <v>0</v>
      </c>
      <c r="AI37" s="401">
        <f>-Detail!J178</f>
        <v>0</v>
      </c>
      <c r="AJ37" s="402"/>
      <c r="AK37" s="403">
        <f t="shared" si="19"/>
        <v>0</v>
      </c>
      <c r="AL37" s="404"/>
      <c r="AM37" s="400">
        <f>Detail!K109</f>
        <v>0</v>
      </c>
      <c r="AN37" s="401">
        <f>-Detail!K178</f>
        <v>0</v>
      </c>
      <c r="AO37" s="402"/>
      <c r="AP37" s="403">
        <f t="shared" si="20"/>
        <v>0</v>
      </c>
      <c r="AQ37" s="405"/>
      <c r="AR37" s="418"/>
      <c r="AS37" s="418"/>
      <c r="AT37" s="418"/>
      <c r="AU37" s="418"/>
      <c r="AV37" s="405"/>
      <c r="AW37" s="400"/>
      <c r="AX37" s="400"/>
      <c r="AY37" s="400"/>
      <c r="AZ37" s="400"/>
      <c r="BA37" s="400"/>
      <c r="BB37" s="400"/>
      <c r="BC37" s="400"/>
      <c r="BD37" s="400"/>
      <c r="BE37" s="400"/>
      <c r="BF37" s="400"/>
      <c r="BG37" s="400"/>
      <c r="BH37" s="400"/>
      <c r="BI37" s="400"/>
      <c r="BJ37" s="400"/>
      <c r="BK37" s="400"/>
      <c r="BL37" s="400"/>
      <c r="BM37" s="400"/>
      <c r="BN37" s="400"/>
      <c r="BO37" s="400"/>
      <c r="BP37" s="400"/>
      <c r="BQ37" s="400"/>
      <c r="BR37" s="400"/>
      <c r="BS37" s="400"/>
      <c r="BT37" s="400"/>
    </row>
    <row r="38" spans="3:72" ht="12.75">
      <c r="C38" s="366" t="s">
        <v>811</v>
      </c>
      <c r="I38" s="406">
        <f>SUM(I39:I40)</f>
        <v>0</v>
      </c>
      <c r="J38" s="407">
        <f>SUM(J39:J40)</f>
        <v>461</v>
      </c>
      <c r="K38" s="402"/>
      <c r="L38" s="403">
        <f t="shared" si="14"/>
        <v>461</v>
      </c>
      <c r="M38" s="404"/>
      <c r="N38" s="406">
        <f>SUM(N39:N41)</f>
        <v>0</v>
      </c>
      <c r="O38" s="406">
        <f>SUM(O39:O41)</f>
        <v>-1849</v>
      </c>
      <c r="P38" s="406">
        <f>SUM(P39:P41)</f>
        <v>0</v>
      </c>
      <c r="Q38" s="403">
        <f t="shared" si="15"/>
        <v>-1849</v>
      </c>
      <c r="R38" s="404"/>
      <c r="S38" s="406">
        <f>SUM(S39:S41)</f>
        <v>-154</v>
      </c>
      <c r="T38" s="407">
        <f>SUM(T39:T41)</f>
        <v>505</v>
      </c>
      <c r="U38" s="402">
        <f>SUM(U39:U41)</f>
        <v>0</v>
      </c>
      <c r="V38" s="403">
        <f t="shared" si="16"/>
        <v>351</v>
      </c>
      <c r="W38" s="404"/>
      <c r="X38" s="406">
        <f>SUM(X39:X41)</f>
        <v>-505</v>
      </c>
      <c r="Y38" s="407">
        <f>SUM(Y39:Y41)</f>
        <v>0</v>
      </c>
      <c r="Z38" s="402">
        <f>SUM(Z39:Z41)</f>
        <v>0</v>
      </c>
      <c r="AA38" s="403">
        <f t="shared" si="17"/>
        <v>-505</v>
      </c>
      <c r="AB38" s="404"/>
      <c r="AC38" s="406">
        <f>SUM(AC39:AC41)</f>
        <v>0</v>
      </c>
      <c r="AD38" s="407">
        <f>SUM(AD39:AD41)</f>
        <v>0</v>
      </c>
      <c r="AE38" s="402">
        <f>SUM(AE39:AE41)</f>
        <v>0</v>
      </c>
      <c r="AF38" s="403">
        <f t="shared" si="18"/>
        <v>0</v>
      </c>
      <c r="AG38" s="404"/>
      <c r="AH38" s="406">
        <f>SUM(AH39:AH41)</f>
        <v>0</v>
      </c>
      <c r="AI38" s="407">
        <f>SUM(AI39:AI41)</f>
        <v>0</v>
      </c>
      <c r="AJ38" s="402">
        <f>SUM(AJ39:AJ41)</f>
        <v>0</v>
      </c>
      <c r="AK38" s="403">
        <f t="shared" si="19"/>
        <v>0</v>
      </c>
      <c r="AL38" s="404"/>
      <c r="AM38" s="406">
        <f>SUM(AM39:AM41)</f>
        <v>0</v>
      </c>
      <c r="AN38" s="407">
        <f>SUM(AN39:AN41)</f>
        <v>0</v>
      </c>
      <c r="AO38" s="402">
        <f>SUM(AO39:AO41)</f>
        <v>0</v>
      </c>
      <c r="AP38" s="403">
        <f t="shared" si="20"/>
        <v>0</v>
      </c>
      <c r="AQ38" s="405"/>
      <c r="AR38" s="418"/>
      <c r="AS38" s="418"/>
      <c r="AT38" s="418"/>
      <c r="AU38" s="418"/>
      <c r="AV38" s="405"/>
      <c r="AW38" s="400"/>
      <c r="AX38" s="400"/>
      <c r="AY38" s="400"/>
      <c r="AZ38" s="400"/>
      <c r="BA38" s="400"/>
      <c r="BB38" s="400"/>
      <c r="BC38" s="400"/>
      <c r="BD38" s="400"/>
      <c r="BE38" s="400"/>
      <c r="BF38" s="400"/>
      <c r="BG38" s="400"/>
      <c r="BH38" s="400"/>
      <c r="BI38" s="400"/>
      <c r="BJ38" s="400"/>
      <c r="BK38" s="400"/>
      <c r="BL38" s="400"/>
      <c r="BM38" s="400"/>
      <c r="BN38" s="400"/>
      <c r="BO38" s="400"/>
      <c r="BP38" s="400"/>
      <c r="BQ38" s="400"/>
      <c r="BR38" s="400"/>
      <c r="BS38" s="400"/>
      <c r="BT38" s="400"/>
    </row>
    <row r="39" spans="4:72" ht="12.75">
      <c r="D39" s="366" t="s">
        <v>812</v>
      </c>
      <c r="I39" s="400">
        <f>Detail!C128</f>
        <v>0</v>
      </c>
      <c r="J39" s="401">
        <f>-Detail!C180</f>
        <v>461</v>
      </c>
      <c r="K39" s="402"/>
      <c r="L39" s="403">
        <f t="shared" si="14"/>
        <v>461</v>
      </c>
      <c r="M39" s="404"/>
      <c r="N39" s="400">
        <f>Detail!D128</f>
        <v>0</v>
      </c>
      <c r="O39" s="401">
        <f>-Detail!D180</f>
        <v>267</v>
      </c>
      <c r="P39" s="402"/>
      <c r="Q39" s="403">
        <f t="shared" si="15"/>
        <v>267</v>
      </c>
      <c r="R39" s="404"/>
      <c r="S39" s="400">
        <f>Detail!F128</f>
        <v>-505</v>
      </c>
      <c r="T39" s="401">
        <f>-Detail!F180</f>
        <v>505</v>
      </c>
      <c r="U39" s="402"/>
      <c r="V39" s="403">
        <f t="shared" si="16"/>
        <v>0</v>
      </c>
      <c r="W39" s="404"/>
      <c r="X39" s="400">
        <f>Detail!F128</f>
        <v>-505</v>
      </c>
      <c r="Y39" s="401">
        <f>-Detail!H180</f>
        <v>0</v>
      </c>
      <c r="Z39" s="402"/>
      <c r="AA39" s="403">
        <f t="shared" si="17"/>
        <v>-505</v>
      </c>
      <c r="AB39" s="404"/>
      <c r="AC39" s="400">
        <f>Detail!I128</f>
        <v>0</v>
      </c>
      <c r="AD39" s="401">
        <f>-Detail!I180</f>
        <v>0</v>
      </c>
      <c r="AE39" s="402"/>
      <c r="AF39" s="403">
        <f t="shared" si="18"/>
        <v>0</v>
      </c>
      <c r="AG39" s="404"/>
      <c r="AH39" s="400">
        <f>Detail!J128</f>
        <v>0</v>
      </c>
      <c r="AI39" s="401">
        <f>-Detail!J180</f>
        <v>0</v>
      </c>
      <c r="AJ39" s="402"/>
      <c r="AK39" s="403">
        <f t="shared" si="19"/>
        <v>0</v>
      </c>
      <c r="AL39" s="404"/>
      <c r="AM39" s="400">
        <f>Detail!K128</f>
        <v>0</v>
      </c>
      <c r="AN39" s="401">
        <f>-Detail!K180</f>
        <v>0</v>
      </c>
      <c r="AO39" s="402"/>
      <c r="AP39" s="403">
        <f t="shared" si="20"/>
        <v>0</v>
      </c>
      <c r="AQ39" s="405"/>
      <c r="AR39" s="418"/>
      <c r="AS39" s="418"/>
      <c r="AT39" s="418"/>
      <c r="AU39" s="418"/>
      <c r="AV39" s="405"/>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row>
    <row r="40" spans="4:72" ht="12.75">
      <c r="D40" s="366" t="s">
        <v>59</v>
      </c>
      <c r="I40" s="400">
        <f>Detail!C130</f>
        <v>0</v>
      </c>
      <c r="J40" s="401">
        <f>-Detail!C179</f>
        <v>0</v>
      </c>
      <c r="K40" s="402"/>
      <c r="L40" s="403">
        <f t="shared" si="14"/>
        <v>0</v>
      </c>
      <c r="M40" s="404"/>
      <c r="N40" s="400">
        <f>Detail!D130</f>
        <v>0</v>
      </c>
      <c r="O40" s="401">
        <f>-Detail!D179</f>
        <v>-2116</v>
      </c>
      <c r="P40" s="402"/>
      <c r="Q40" s="403">
        <f t="shared" si="15"/>
        <v>-2116</v>
      </c>
      <c r="R40" s="404"/>
      <c r="S40" s="400">
        <f>Detail!F130</f>
        <v>0</v>
      </c>
      <c r="T40" s="401"/>
      <c r="U40" s="402"/>
      <c r="V40" s="403">
        <f t="shared" si="16"/>
        <v>0</v>
      </c>
      <c r="W40" s="404"/>
      <c r="X40" s="400">
        <f>Detail!H130</f>
        <v>0</v>
      </c>
      <c r="Y40" s="401">
        <f>-Detail!H179</f>
        <v>0</v>
      </c>
      <c r="Z40" s="402"/>
      <c r="AA40" s="403">
        <f t="shared" si="17"/>
        <v>0</v>
      </c>
      <c r="AB40" s="404"/>
      <c r="AC40" s="400">
        <f>Detail!I130</f>
        <v>0</v>
      </c>
      <c r="AD40" s="401">
        <f>-Detail!I179</f>
        <v>0</v>
      </c>
      <c r="AE40" s="402"/>
      <c r="AF40" s="403">
        <f t="shared" si="18"/>
        <v>0</v>
      </c>
      <c r="AG40" s="404"/>
      <c r="AH40" s="400">
        <f>Detail!J130</f>
        <v>0</v>
      </c>
      <c r="AI40" s="401">
        <f>-Detail!J179</f>
        <v>0</v>
      </c>
      <c r="AJ40" s="402"/>
      <c r="AK40" s="403">
        <f t="shared" si="19"/>
        <v>0</v>
      </c>
      <c r="AL40" s="404"/>
      <c r="AM40" s="400">
        <f>Detail!K130</f>
        <v>0</v>
      </c>
      <c r="AN40" s="401">
        <f>-Detail!K179</f>
        <v>0</v>
      </c>
      <c r="AO40" s="402"/>
      <c r="AP40" s="403">
        <f t="shared" si="20"/>
        <v>0</v>
      </c>
      <c r="AQ40" s="405"/>
      <c r="AR40" s="418"/>
      <c r="AS40" s="418"/>
      <c r="AT40" s="418"/>
      <c r="AU40" s="418"/>
      <c r="AV40" s="405"/>
      <c r="AW40" s="400"/>
      <c r="AX40" s="400"/>
      <c r="AY40" s="400"/>
      <c r="AZ40" s="400"/>
      <c r="BA40" s="400"/>
      <c r="BB40" s="400"/>
      <c r="BC40" s="400"/>
      <c r="BD40" s="400"/>
      <c r="BE40" s="400"/>
      <c r="BF40" s="400"/>
      <c r="BG40" s="400"/>
      <c r="BH40" s="400"/>
      <c r="BI40" s="400"/>
      <c r="BJ40" s="400"/>
      <c r="BK40" s="400"/>
      <c r="BL40" s="400"/>
      <c r="BM40" s="400"/>
      <c r="BN40" s="400"/>
      <c r="BO40" s="400"/>
      <c r="BP40" s="400"/>
      <c r="BQ40" s="400"/>
      <c r="BR40" s="400"/>
      <c r="BS40" s="400"/>
      <c r="BT40" s="400"/>
    </row>
    <row r="41" spans="4:72" ht="12.75">
      <c r="D41" s="366" t="s">
        <v>222</v>
      </c>
      <c r="I41" s="400">
        <f>Detail!C127+Detail!C129</f>
        <v>0</v>
      </c>
      <c r="J41" s="401"/>
      <c r="K41" s="402"/>
      <c r="L41" s="403"/>
      <c r="M41" s="404"/>
      <c r="N41" s="400">
        <f>Detail!D127+Detail!D129</f>
        <v>0</v>
      </c>
      <c r="O41" s="401"/>
      <c r="P41" s="402"/>
      <c r="Q41" s="403">
        <f t="shared" si="15"/>
        <v>0</v>
      </c>
      <c r="R41" s="404"/>
      <c r="S41" s="400">
        <f>Detail!F127+Detail!F129</f>
        <v>351</v>
      </c>
      <c r="T41" s="410"/>
      <c r="U41" s="402"/>
      <c r="V41" s="403">
        <f t="shared" si="16"/>
        <v>351</v>
      </c>
      <c r="W41" s="404"/>
      <c r="X41" s="400">
        <f>Detail!H127+Detail!H129</f>
        <v>0</v>
      </c>
      <c r="Y41" s="401"/>
      <c r="Z41" s="402"/>
      <c r="AA41" s="403">
        <f t="shared" si="17"/>
        <v>0</v>
      </c>
      <c r="AB41" s="404"/>
      <c r="AC41" s="400">
        <f>Detail!I127+Detail!I129</f>
        <v>0</v>
      </c>
      <c r="AD41" s="401"/>
      <c r="AE41" s="402"/>
      <c r="AF41" s="403">
        <f t="shared" si="18"/>
        <v>0</v>
      </c>
      <c r="AG41" s="404"/>
      <c r="AH41" s="400">
        <f>Detail!J127+Detail!J129</f>
        <v>0</v>
      </c>
      <c r="AI41" s="401"/>
      <c r="AJ41" s="402"/>
      <c r="AK41" s="403">
        <f t="shared" si="19"/>
        <v>0</v>
      </c>
      <c r="AL41" s="404"/>
      <c r="AM41" s="400">
        <f>Detail!K127+Detail!K129</f>
        <v>0</v>
      </c>
      <c r="AN41" s="401"/>
      <c r="AO41" s="402"/>
      <c r="AP41" s="403">
        <f t="shared" si="20"/>
        <v>0</v>
      </c>
      <c r="AQ41" s="405"/>
      <c r="AR41" s="418"/>
      <c r="AS41" s="418"/>
      <c r="AT41" s="418"/>
      <c r="AU41" s="418"/>
      <c r="AV41" s="405"/>
      <c r="AW41" s="400"/>
      <c r="AX41" s="400"/>
      <c r="AY41" s="400"/>
      <c r="AZ41" s="400"/>
      <c r="BA41" s="400"/>
      <c r="BB41" s="400"/>
      <c r="BC41" s="400"/>
      <c r="BD41" s="400"/>
      <c r="BE41" s="400"/>
      <c r="BF41" s="400"/>
      <c r="BG41" s="400"/>
      <c r="BH41" s="400"/>
      <c r="BI41" s="400"/>
      <c r="BJ41" s="400"/>
      <c r="BK41" s="400"/>
      <c r="BL41" s="400"/>
      <c r="BM41" s="400"/>
      <c r="BN41" s="400"/>
      <c r="BO41" s="400"/>
      <c r="BP41" s="400"/>
      <c r="BQ41" s="400"/>
      <c r="BR41" s="400"/>
      <c r="BS41" s="400"/>
      <c r="BT41" s="400"/>
    </row>
    <row r="42" spans="3:72" ht="12.75">
      <c r="C42" s="366" t="s">
        <v>756</v>
      </c>
      <c r="I42" s="406">
        <f>SUM(I43:I45)</f>
        <v>164</v>
      </c>
      <c r="J42" s="407">
        <f>SUM(J43:J45)</f>
        <v>0</v>
      </c>
      <c r="K42" s="407">
        <f>SUM(K43:K45)</f>
        <v>0</v>
      </c>
      <c r="L42" s="408">
        <f>SUM(L43:L45)</f>
        <v>164</v>
      </c>
      <c r="M42" s="404"/>
      <c r="N42" s="406">
        <f>SUM(N43:N45)</f>
        <v>197</v>
      </c>
      <c r="O42" s="407">
        <f>SUM(O43:O45)</f>
        <v>0</v>
      </c>
      <c r="P42" s="407">
        <f>SUM(P43:P45)</f>
        <v>0</v>
      </c>
      <c r="Q42" s="408">
        <f>SUM(Q43:Q45)</f>
        <v>197</v>
      </c>
      <c r="R42" s="404"/>
      <c r="S42" s="406">
        <f>SUM(S43:S45)</f>
        <v>99</v>
      </c>
      <c r="T42" s="407">
        <f>SUM(T43:T45)</f>
        <v>0</v>
      </c>
      <c r="U42" s="407">
        <f>SUM(U43:U45)</f>
        <v>0</v>
      </c>
      <c r="V42" s="408">
        <f>SUM(V43:V45)</f>
        <v>99</v>
      </c>
      <c r="W42" s="404"/>
      <c r="X42" s="406">
        <f>SUM(X43:X45)</f>
        <v>0</v>
      </c>
      <c r="Y42" s="407">
        <f>SUM(Y43:Y45)</f>
        <v>0</v>
      </c>
      <c r="Z42" s="407">
        <f>SUM(Z43:Z45)</f>
        <v>0</v>
      </c>
      <c r="AA42" s="408">
        <f>SUM(AA43:AA45)</f>
        <v>0</v>
      </c>
      <c r="AB42" s="404"/>
      <c r="AC42" s="406">
        <f>SUM(AC43:AC45)</f>
        <v>0</v>
      </c>
      <c r="AD42" s="407">
        <f>SUM(AD43:AD45)</f>
        <v>0</v>
      </c>
      <c r="AE42" s="407">
        <f>SUM(AE43:AE45)</f>
        <v>0</v>
      </c>
      <c r="AF42" s="408">
        <f>SUM(AF43:AF45)</f>
        <v>0</v>
      </c>
      <c r="AG42" s="404"/>
      <c r="AH42" s="406">
        <f>SUM(AH43:AH45)</f>
        <v>0</v>
      </c>
      <c r="AI42" s="407">
        <f>SUM(AI43:AI45)</f>
        <v>0</v>
      </c>
      <c r="AJ42" s="407">
        <f>SUM(AJ43:AJ45)</f>
        <v>0</v>
      </c>
      <c r="AK42" s="408">
        <f>SUM(AK43:AK45)</f>
        <v>0</v>
      </c>
      <c r="AL42" s="404"/>
      <c r="AM42" s="406">
        <f>SUM(AM43:AM45)</f>
        <v>0</v>
      </c>
      <c r="AN42" s="407">
        <f>SUM(AN43:AN45)</f>
        <v>0</v>
      </c>
      <c r="AO42" s="407">
        <f>SUM(AO43:AO45)</f>
        <v>0</v>
      </c>
      <c r="AP42" s="408">
        <f>SUM(AP43:AP45)</f>
        <v>0</v>
      </c>
      <c r="AQ42" s="405"/>
      <c r="AR42" s="405" t="s">
        <v>756</v>
      </c>
      <c r="AS42" s="405"/>
      <c r="AT42" s="405"/>
      <c r="AU42" s="405"/>
      <c r="AV42" s="405"/>
      <c r="AW42" s="400"/>
      <c r="AX42" s="400"/>
      <c r="AY42" s="400"/>
      <c r="AZ42" s="400"/>
      <c r="BA42" s="400"/>
      <c r="BB42" s="400"/>
      <c r="BC42" s="400"/>
      <c r="BD42" s="400"/>
      <c r="BE42" s="400"/>
      <c r="BF42" s="400"/>
      <c r="BG42" s="400"/>
      <c r="BH42" s="400"/>
      <c r="BI42" s="400"/>
      <c r="BJ42" s="400"/>
      <c r="BK42" s="400"/>
      <c r="BL42" s="400"/>
      <c r="BM42" s="400"/>
      <c r="BN42" s="400"/>
      <c r="BO42" s="400"/>
      <c r="BP42" s="400"/>
      <c r="BQ42" s="400"/>
      <c r="BR42" s="400"/>
      <c r="BS42" s="400"/>
      <c r="BT42" s="400"/>
    </row>
    <row r="43" spans="4:72" ht="12.75">
      <c r="D43" s="366" t="s">
        <v>126</v>
      </c>
      <c r="I43" s="400">
        <f>Detail!C132</f>
        <v>0</v>
      </c>
      <c r="J43" s="401">
        <f>-Detail!C187</f>
        <v>0</v>
      </c>
      <c r="K43" s="402"/>
      <c r="L43" s="403">
        <f>SUM(I43,J43,K43)</f>
        <v>0</v>
      </c>
      <c r="M43" s="404"/>
      <c r="N43" s="400">
        <f>Detail!D132</f>
        <v>0</v>
      </c>
      <c r="O43" s="401">
        <f>-Detail!D187</f>
        <v>0</v>
      </c>
      <c r="P43" s="402"/>
      <c r="Q43" s="403">
        <f>SUM(N43,O43,P43)</f>
        <v>0</v>
      </c>
      <c r="R43" s="404"/>
      <c r="S43" s="400">
        <f>Detail!F132</f>
        <v>99</v>
      </c>
      <c r="T43" s="401">
        <f>-Detail!F187</f>
        <v>0</v>
      </c>
      <c r="U43" s="402"/>
      <c r="V43" s="403">
        <f>SUM(S43,T43,U43)</f>
        <v>99</v>
      </c>
      <c r="W43" s="404"/>
      <c r="X43" s="400">
        <f>Detail!H132</f>
        <v>0</v>
      </c>
      <c r="Y43" s="401">
        <f>-Detail!H187</f>
        <v>0</v>
      </c>
      <c r="Z43" s="402"/>
      <c r="AA43" s="403">
        <f>SUM(X43,Y43,Z43)</f>
        <v>0</v>
      </c>
      <c r="AB43" s="404"/>
      <c r="AC43" s="400">
        <f>Detail!I132</f>
        <v>0</v>
      </c>
      <c r="AD43" s="401">
        <f>-Detail!I187</f>
        <v>0</v>
      </c>
      <c r="AE43" s="402"/>
      <c r="AF43" s="403">
        <f>SUM(AC43,AD43,AE43)</f>
        <v>0</v>
      </c>
      <c r="AG43" s="404"/>
      <c r="AH43" s="400">
        <f>Detail!J132</f>
        <v>0</v>
      </c>
      <c r="AI43" s="401">
        <f>-Detail!J187</f>
        <v>0</v>
      </c>
      <c r="AJ43" s="402"/>
      <c r="AK43" s="403">
        <f>SUM(AH43,AI43,AJ43)</f>
        <v>0</v>
      </c>
      <c r="AL43" s="404"/>
      <c r="AM43" s="400">
        <f>Detail!K132</f>
        <v>0</v>
      </c>
      <c r="AN43" s="401">
        <f>-Detail!K187</f>
        <v>0</v>
      </c>
      <c r="AO43" s="402"/>
      <c r="AP43" s="403">
        <f>SUM(AM43,AN43,AO43)</f>
        <v>0</v>
      </c>
      <c r="AQ43" s="405"/>
      <c r="AR43" s="405"/>
      <c r="AS43" s="405" t="s">
        <v>126</v>
      </c>
      <c r="AT43" s="405"/>
      <c r="AU43" s="405"/>
      <c r="AV43" s="405"/>
      <c r="AW43" s="400"/>
      <c r="AX43" s="400"/>
      <c r="AY43" s="400"/>
      <c r="AZ43" s="400"/>
      <c r="BA43" s="400"/>
      <c r="BB43" s="400"/>
      <c r="BC43" s="400"/>
      <c r="BD43" s="400"/>
      <c r="BE43" s="400"/>
      <c r="BF43" s="400"/>
      <c r="BG43" s="400"/>
      <c r="BH43" s="400"/>
      <c r="BI43" s="400"/>
      <c r="BJ43" s="400"/>
      <c r="BK43" s="400"/>
      <c r="BL43" s="400"/>
      <c r="BM43" s="400"/>
      <c r="BN43" s="400"/>
      <c r="BO43" s="400"/>
      <c r="BP43" s="400"/>
      <c r="BQ43" s="400"/>
      <c r="BR43" s="400"/>
      <c r="BS43" s="400"/>
      <c r="BT43" s="400"/>
    </row>
    <row r="44" spans="4:72" ht="12.75">
      <c r="D44" s="366" t="s">
        <v>128</v>
      </c>
      <c r="I44" s="400">
        <f>Detail!C133</f>
        <v>0</v>
      </c>
      <c r="J44" s="410"/>
      <c r="K44" s="402"/>
      <c r="L44" s="403">
        <f>SUM(I44,J44,K44)</f>
        <v>0</v>
      </c>
      <c r="M44" s="404"/>
      <c r="N44" s="400">
        <f>Detail!D133</f>
        <v>0</v>
      </c>
      <c r="O44" s="410"/>
      <c r="P44" s="402"/>
      <c r="Q44" s="403">
        <f>SUM(N44,O44,P44)</f>
        <v>0</v>
      </c>
      <c r="R44" s="404"/>
      <c r="S44" s="400">
        <f>Detail!F133</f>
        <v>0</v>
      </c>
      <c r="T44" s="410"/>
      <c r="U44" s="402"/>
      <c r="V44" s="403">
        <f>SUM(S44,T44,U44)</f>
        <v>0</v>
      </c>
      <c r="W44" s="404"/>
      <c r="X44" s="400">
        <f>Detail!H133</f>
        <v>0</v>
      </c>
      <c r="Y44" s="410"/>
      <c r="Z44" s="402"/>
      <c r="AA44" s="403">
        <f>SUM(X44,Y44,Z44)</f>
        <v>0</v>
      </c>
      <c r="AB44" s="404"/>
      <c r="AC44" s="400">
        <f>Detail!I133</f>
        <v>0</v>
      </c>
      <c r="AD44" s="410"/>
      <c r="AE44" s="402"/>
      <c r="AF44" s="403">
        <f>SUM(AC44,AD44,AE44)</f>
        <v>0</v>
      </c>
      <c r="AG44" s="404"/>
      <c r="AH44" s="400">
        <f>Detail!J133</f>
        <v>0</v>
      </c>
      <c r="AI44" s="410"/>
      <c r="AJ44" s="402"/>
      <c r="AK44" s="403">
        <f>SUM(AH44,AI44,AJ44)</f>
        <v>0</v>
      </c>
      <c r="AL44" s="404"/>
      <c r="AM44" s="400">
        <f>Detail!K133</f>
        <v>0</v>
      </c>
      <c r="AN44" s="410"/>
      <c r="AO44" s="402"/>
      <c r="AP44" s="403">
        <f>SUM(AM44,AN44,AO44)</f>
        <v>0</v>
      </c>
      <c r="AQ44" s="405"/>
      <c r="AR44" s="405"/>
      <c r="AS44" s="405" t="s">
        <v>128</v>
      </c>
      <c r="AT44" s="405"/>
      <c r="AU44" s="405"/>
      <c r="AV44" s="405"/>
      <c r="AW44" s="400"/>
      <c r="AX44" s="400"/>
      <c r="AY44" s="400"/>
      <c r="AZ44" s="400"/>
      <c r="BA44" s="400"/>
      <c r="BB44" s="400"/>
      <c r="BC44" s="400"/>
      <c r="BD44" s="400"/>
      <c r="BE44" s="400"/>
      <c r="BF44" s="400"/>
      <c r="BG44" s="400"/>
      <c r="BH44" s="400"/>
      <c r="BI44" s="400"/>
      <c r="BJ44" s="400"/>
      <c r="BK44" s="400"/>
      <c r="BL44" s="400"/>
      <c r="BM44" s="400"/>
      <c r="BN44" s="400"/>
      <c r="BO44" s="400"/>
      <c r="BP44" s="400"/>
      <c r="BQ44" s="400"/>
      <c r="BR44" s="400"/>
      <c r="BS44" s="400"/>
      <c r="BT44" s="400"/>
    </row>
    <row r="45" spans="4:72" ht="12.75">
      <c r="D45" s="366" t="s">
        <v>130</v>
      </c>
      <c r="I45" s="400">
        <f>Detail!C134</f>
        <v>164</v>
      </c>
      <c r="J45" s="410"/>
      <c r="K45" s="402"/>
      <c r="L45" s="403">
        <f>SUM(I45,J45,K45)</f>
        <v>164</v>
      </c>
      <c r="M45" s="404"/>
      <c r="N45" s="400">
        <f>Detail!D134</f>
        <v>197</v>
      </c>
      <c r="O45" s="410"/>
      <c r="P45" s="402"/>
      <c r="Q45" s="403">
        <f>SUM(N45,O45,P45)</f>
        <v>197</v>
      </c>
      <c r="R45" s="404"/>
      <c r="S45" s="400">
        <f>Detail!F134</f>
        <v>0</v>
      </c>
      <c r="T45" s="410"/>
      <c r="U45" s="402"/>
      <c r="V45" s="403">
        <f>SUM(S45,T45,U45)</f>
        <v>0</v>
      </c>
      <c r="W45" s="404"/>
      <c r="X45" s="400">
        <f>Detail!H134</f>
        <v>0</v>
      </c>
      <c r="Y45" s="410"/>
      <c r="Z45" s="402"/>
      <c r="AA45" s="403">
        <f>SUM(X45,Y45,Z45)</f>
        <v>0</v>
      </c>
      <c r="AB45" s="404"/>
      <c r="AC45" s="400">
        <f>Detail!I134</f>
        <v>0</v>
      </c>
      <c r="AD45" s="410"/>
      <c r="AE45" s="402"/>
      <c r="AF45" s="403">
        <f>SUM(AC45,AD45,AE45)</f>
        <v>0</v>
      </c>
      <c r="AG45" s="404"/>
      <c r="AH45" s="400">
        <f>Detail!J134</f>
        <v>0</v>
      </c>
      <c r="AI45" s="410"/>
      <c r="AJ45" s="402"/>
      <c r="AK45" s="403">
        <f>SUM(AH45,AI45,AJ45)</f>
        <v>0</v>
      </c>
      <c r="AL45" s="404"/>
      <c r="AM45" s="400">
        <f>Detail!K134</f>
        <v>0</v>
      </c>
      <c r="AN45" s="410"/>
      <c r="AO45" s="402"/>
      <c r="AP45" s="403">
        <f>SUM(AM45,AN45,AO45)</f>
        <v>0</v>
      </c>
      <c r="AQ45" s="405"/>
      <c r="AR45" s="405"/>
      <c r="AS45" s="405" t="s">
        <v>130</v>
      </c>
      <c r="AT45" s="405"/>
      <c r="AU45" s="405"/>
      <c r="AV45" s="405"/>
      <c r="AW45" s="400"/>
      <c r="AX45" s="400"/>
      <c r="AY45" s="400"/>
      <c r="AZ45" s="400"/>
      <c r="BA45" s="400"/>
      <c r="BB45" s="400"/>
      <c r="BC45" s="400"/>
      <c r="BD45" s="400"/>
      <c r="BE45" s="400"/>
      <c r="BF45" s="400"/>
      <c r="BG45" s="400"/>
      <c r="BH45" s="400"/>
      <c r="BI45" s="400"/>
      <c r="BJ45" s="400"/>
      <c r="BK45" s="400"/>
      <c r="BL45" s="400"/>
      <c r="BM45" s="400"/>
      <c r="BN45" s="400"/>
      <c r="BO45" s="400"/>
      <c r="BP45" s="400"/>
      <c r="BQ45" s="400"/>
      <c r="BR45" s="400"/>
      <c r="BS45" s="400"/>
      <c r="BT45" s="400"/>
    </row>
    <row r="46" spans="3:72" ht="12.75">
      <c r="C46" s="366" t="s">
        <v>689</v>
      </c>
      <c r="I46" s="400">
        <f>SUM(Detail!C172:C173)</f>
        <v>0</v>
      </c>
      <c r="J46" s="410"/>
      <c r="K46" s="402"/>
      <c r="L46" s="403">
        <f>SUM(I46,J46,K46)</f>
        <v>0</v>
      </c>
      <c r="M46" s="404"/>
      <c r="N46" s="400">
        <f>SUM(Detail!D172:D173)</f>
        <v>0</v>
      </c>
      <c r="O46" s="410"/>
      <c r="P46" s="402"/>
      <c r="Q46" s="403">
        <f>SUM(N46,O46,P46)</f>
        <v>0</v>
      </c>
      <c r="R46" s="404"/>
      <c r="S46" s="400">
        <f>SUM(Detail!F172:F173)</f>
        <v>0</v>
      </c>
      <c r="T46" s="410"/>
      <c r="U46" s="402"/>
      <c r="V46" s="403">
        <f>SUM(S46,T46,U46)</f>
        <v>0</v>
      </c>
      <c r="W46" s="404"/>
      <c r="X46" s="400">
        <f>SUM(Detail!H172:H173)</f>
        <v>0</v>
      </c>
      <c r="Y46" s="410"/>
      <c r="Z46" s="402"/>
      <c r="AA46" s="403">
        <f>SUM(X46,Y46,Z46)</f>
        <v>0</v>
      </c>
      <c r="AB46" s="404"/>
      <c r="AC46" s="400">
        <f>SUM(Detail!I172:I173)</f>
        <v>0</v>
      </c>
      <c r="AD46" s="410"/>
      <c r="AE46" s="402"/>
      <c r="AF46" s="403">
        <f>SUM(AC46,AD46,AE46)</f>
        <v>0</v>
      </c>
      <c r="AG46" s="404"/>
      <c r="AH46" s="400">
        <f>SUM(Detail!J172:J173)</f>
        <v>0</v>
      </c>
      <c r="AI46" s="410"/>
      <c r="AJ46" s="402"/>
      <c r="AK46" s="403">
        <f>SUM(AH46,AI46,AJ46)</f>
        <v>0</v>
      </c>
      <c r="AL46" s="404"/>
      <c r="AM46" s="400">
        <f>SUM(Detail!K172:K173)</f>
        <v>0</v>
      </c>
      <c r="AN46" s="410"/>
      <c r="AO46" s="402"/>
      <c r="AP46" s="403">
        <f>SUM(AM46,AN46,AO46)</f>
        <v>0</v>
      </c>
      <c r="AQ46" s="405"/>
      <c r="AR46" s="405" t="s">
        <v>689</v>
      </c>
      <c r="AS46" s="405"/>
      <c r="AT46" s="405"/>
      <c r="AU46" s="405"/>
      <c r="AV46" s="405"/>
      <c r="AW46" s="400"/>
      <c r="AX46" s="400"/>
      <c r="AY46" s="400"/>
      <c r="AZ46" s="400"/>
      <c r="BA46" s="400"/>
      <c r="BB46" s="400"/>
      <c r="BC46" s="400"/>
      <c r="BD46" s="400"/>
      <c r="BE46" s="400"/>
      <c r="BF46" s="400"/>
      <c r="BG46" s="400"/>
      <c r="BH46" s="400"/>
      <c r="BI46" s="400"/>
      <c r="BJ46" s="400"/>
      <c r="BK46" s="400"/>
      <c r="BL46" s="400"/>
      <c r="BM46" s="400"/>
      <c r="BN46" s="400"/>
      <c r="BO46" s="400"/>
      <c r="BP46" s="400"/>
      <c r="BQ46" s="400"/>
      <c r="BR46" s="400"/>
      <c r="BS46" s="400"/>
      <c r="BT46" s="400"/>
    </row>
    <row r="47" spans="3:72" ht="12.75">
      <c r="C47" s="366" t="s">
        <v>762</v>
      </c>
      <c r="I47" s="400"/>
      <c r="J47" s="410"/>
      <c r="K47" s="402"/>
      <c r="L47" s="403">
        <f>SUM(I47,J47,K47)</f>
        <v>0</v>
      </c>
      <c r="M47" s="404"/>
      <c r="N47" s="400"/>
      <c r="O47" s="410"/>
      <c r="P47" s="402"/>
      <c r="Q47" s="403">
        <f>SUM(N47,O47,P47)</f>
        <v>0</v>
      </c>
      <c r="R47" s="404"/>
      <c r="S47" s="400"/>
      <c r="T47" s="410"/>
      <c r="U47" s="402"/>
      <c r="V47" s="403">
        <f>SUM(S47,T47,U47)</f>
        <v>0</v>
      </c>
      <c r="W47" s="404"/>
      <c r="X47" s="400"/>
      <c r="Y47" s="410"/>
      <c r="Z47" s="402"/>
      <c r="AA47" s="403">
        <f>SUM(X47,Y47,Z47)</f>
        <v>0</v>
      </c>
      <c r="AB47" s="404"/>
      <c r="AC47" s="400"/>
      <c r="AD47" s="410"/>
      <c r="AE47" s="402"/>
      <c r="AF47" s="403">
        <f>SUM(AC47,AD47,AE47)</f>
        <v>0</v>
      </c>
      <c r="AG47" s="404"/>
      <c r="AH47" s="400"/>
      <c r="AI47" s="410"/>
      <c r="AJ47" s="402"/>
      <c r="AK47" s="403">
        <f>SUM(AH47,AI47,AJ47)</f>
        <v>0</v>
      </c>
      <c r="AL47" s="404"/>
      <c r="AM47" s="400"/>
      <c r="AN47" s="410"/>
      <c r="AO47" s="402"/>
      <c r="AP47" s="403">
        <f>SUM(AM47,AN47,AO47)</f>
        <v>0</v>
      </c>
      <c r="AQ47" s="405"/>
      <c r="AR47" s="405" t="s">
        <v>762</v>
      </c>
      <c r="AS47" s="405"/>
      <c r="AT47" s="405"/>
      <c r="AU47" s="405"/>
      <c r="AV47" s="405"/>
      <c r="AW47" s="400"/>
      <c r="AX47" s="400"/>
      <c r="AY47" s="400"/>
      <c r="AZ47" s="400"/>
      <c r="BA47" s="400"/>
      <c r="BB47" s="400"/>
      <c r="BC47" s="400"/>
      <c r="BD47" s="400"/>
      <c r="BE47" s="400"/>
      <c r="BF47" s="400"/>
      <c r="BG47" s="400"/>
      <c r="BH47" s="400"/>
      <c r="BI47" s="400"/>
      <c r="BJ47" s="400"/>
      <c r="BK47" s="400"/>
      <c r="BL47" s="400"/>
      <c r="BM47" s="400"/>
      <c r="BN47" s="400"/>
      <c r="BO47" s="400"/>
      <c r="BP47" s="400"/>
      <c r="BQ47" s="400"/>
      <c r="BR47" s="400"/>
      <c r="BS47" s="400"/>
      <c r="BT47" s="400"/>
    </row>
    <row r="48" spans="3:72" ht="12.75">
      <c r="C48" s="366" t="s">
        <v>763</v>
      </c>
      <c r="I48" s="406">
        <f>SUM(I49,I52:I54,I57:I59)</f>
        <v>1011</v>
      </c>
      <c r="J48" s="407">
        <f>SUM(J49,J52:J54,J57:J59)</f>
        <v>0</v>
      </c>
      <c r="K48" s="407">
        <f>SUM(K49,K52:K54,K57:K59)</f>
        <v>0</v>
      </c>
      <c r="L48" s="408">
        <f>SUM(L49,L52:L54,L57:L59)</f>
        <v>1011</v>
      </c>
      <c r="M48" s="404"/>
      <c r="N48" s="406">
        <f>SUM(N49,N52:N54,N57:N59)</f>
        <v>1014</v>
      </c>
      <c r="O48" s="407">
        <f>SUM(O49,O52:O54,O57:O59)</f>
        <v>0</v>
      </c>
      <c r="P48" s="407">
        <f>SUM(P49,P52:P54,P57:P59)</f>
        <v>0</v>
      </c>
      <c r="Q48" s="408">
        <f>SUM(Q49,Q52:Q54,Q57:Q59)</f>
        <v>1014</v>
      </c>
      <c r="R48" s="404"/>
      <c r="S48" s="406">
        <f>SUM(S49,S52:S54,S57:S59)</f>
        <v>0</v>
      </c>
      <c r="T48" s="407">
        <f>SUM(T49,T52:T54,T57:T59)</f>
        <v>0</v>
      </c>
      <c r="U48" s="407">
        <f>SUM(U49,U52:U54,U57:U59)</f>
        <v>0</v>
      </c>
      <c r="V48" s="408">
        <f>SUM(V49,V52:V54,V57:V59)</f>
        <v>0</v>
      </c>
      <c r="W48" s="404"/>
      <c r="X48" s="406">
        <f>SUM(X49,X52:X54,X57:X59)</f>
        <v>0</v>
      </c>
      <c r="Y48" s="407">
        <f>SUM(Y49,Y52:Y54,Y57:Y59)</f>
        <v>0</v>
      </c>
      <c r="Z48" s="407">
        <f>SUM(Z49,Z52:Z54,Z57:Z59)</f>
        <v>0</v>
      </c>
      <c r="AA48" s="408">
        <f>SUM(AA49,AA52:AA54,AA57:AA59)</f>
        <v>0</v>
      </c>
      <c r="AB48" s="404"/>
      <c r="AC48" s="406">
        <f>SUM(AC49,AC52:AC54,AC57:AC59)</f>
        <v>0</v>
      </c>
      <c r="AD48" s="407">
        <f>SUM(AD49,AD52:AD54,AD57:AD59)</f>
        <v>0</v>
      </c>
      <c r="AE48" s="407">
        <f>SUM(AE49,AE52:AE54,AE57:AE59)</f>
        <v>0</v>
      </c>
      <c r="AF48" s="408">
        <f>SUM(AF49,AF52:AF54,AF57:AF59)</f>
        <v>0</v>
      </c>
      <c r="AG48" s="404"/>
      <c r="AH48" s="406">
        <f>SUM(AH49,AH52:AH54,AH57:AH59)</f>
        <v>0</v>
      </c>
      <c r="AI48" s="407">
        <f>SUM(AI49,AI52:AI54,AI57:AI59)</f>
        <v>0</v>
      </c>
      <c r="AJ48" s="407">
        <f>SUM(AJ49,AJ52:AJ54,AJ57:AJ59)</f>
        <v>0</v>
      </c>
      <c r="AK48" s="408">
        <f>SUM(AK49,AK52:AK54,AK57:AK59)</f>
        <v>0</v>
      </c>
      <c r="AL48" s="404"/>
      <c r="AM48" s="406">
        <f>SUM(AM49,AM52:AM54,AM57:AM59)</f>
        <v>0</v>
      </c>
      <c r="AN48" s="407">
        <f>SUM(AN49,AN52:AN54,AN57:AN59)</f>
        <v>0</v>
      </c>
      <c r="AO48" s="407">
        <f>SUM(AO49,AO52:AO54,AO57:AO59)</f>
        <v>0</v>
      </c>
      <c r="AP48" s="408">
        <f>SUM(AP49,AP52:AP54,AP57:AP59)</f>
        <v>0</v>
      </c>
      <c r="AQ48" s="405"/>
      <c r="AR48" s="405" t="s">
        <v>763</v>
      </c>
      <c r="AS48" s="405"/>
      <c r="AT48" s="405"/>
      <c r="AU48" s="405"/>
      <c r="AV48" s="405"/>
      <c r="AW48" s="400"/>
      <c r="AX48" s="400"/>
      <c r="AY48" s="400"/>
      <c r="AZ48" s="400"/>
      <c r="BA48" s="400"/>
      <c r="BB48" s="400"/>
      <c r="BC48" s="400"/>
      <c r="BD48" s="400"/>
      <c r="BE48" s="400"/>
      <c r="BF48" s="400"/>
      <c r="BG48" s="400"/>
      <c r="BH48" s="400"/>
      <c r="BI48" s="400"/>
      <c r="BJ48" s="400"/>
      <c r="BK48" s="400"/>
      <c r="BL48" s="400"/>
      <c r="BM48" s="400"/>
      <c r="BN48" s="400"/>
      <c r="BO48" s="400"/>
      <c r="BP48" s="400"/>
      <c r="BQ48" s="400"/>
      <c r="BR48" s="400"/>
      <c r="BS48" s="400"/>
      <c r="BT48" s="400"/>
    </row>
    <row r="49" spans="4:72" ht="12.75">
      <c r="D49" s="366" t="s">
        <v>764</v>
      </c>
      <c r="I49" s="406">
        <f>SUM(I50:I51)</f>
        <v>1011</v>
      </c>
      <c r="J49" s="407">
        <f>SUM(J50:J51)</f>
        <v>0</v>
      </c>
      <c r="K49" s="407">
        <f>SUM(K50:K51)</f>
        <v>0</v>
      </c>
      <c r="L49" s="408">
        <f>SUM(L50:L51)</f>
        <v>1011</v>
      </c>
      <c r="M49" s="404"/>
      <c r="N49" s="406">
        <f>SUM(N50:N51)</f>
        <v>1014</v>
      </c>
      <c r="O49" s="407">
        <f>SUM(O50:O51)</f>
        <v>0</v>
      </c>
      <c r="P49" s="407">
        <f>SUM(P50:P51)</f>
        <v>0</v>
      </c>
      <c r="Q49" s="408">
        <f>SUM(Q50:Q51)</f>
        <v>1014</v>
      </c>
      <c r="R49" s="404"/>
      <c r="S49" s="406">
        <f>SUM(S50:S51)</f>
        <v>0</v>
      </c>
      <c r="T49" s="407">
        <f>SUM(T50:T51)</f>
        <v>0</v>
      </c>
      <c r="U49" s="407">
        <f>SUM(U50:U51)</f>
        <v>0</v>
      </c>
      <c r="V49" s="408">
        <f>SUM(V50:V51)</f>
        <v>0</v>
      </c>
      <c r="W49" s="404"/>
      <c r="X49" s="406">
        <f>SUM(X50:X51)</f>
        <v>0</v>
      </c>
      <c r="Y49" s="407">
        <f>SUM(Y50:Y51)</f>
        <v>0</v>
      </c>
      <c r="Z49" s="407">
        <f>SUM(Z50:Z51)</f>
        <v>0</v>
      </c>
      <c r="AA49" s="408">
        <f>SUM(AA50:AA51)</f>
        <v>0</v>
      </c>
      <c r="AB49" s="404"/>
      <c r="AC49" s="406">
        <f>SUM(AC50:AC51)</f>
        <v>0</v>
      </c>
      <c r="AD49" s="407">
        <f>SUM(AD50:AD51)</f>
        <v>0</v>
      </c>
      <c r="AE49" s="407">
        <f>SUM(AE50:AE51)</f>
        <v>0</v>
      </c>
      <c r="AF49" s="408">
        <f>SUM(AF50:AF51)</f>
        <v>0</v>
      </c>
      <c r="AG49" s="404"/>
      <c r="AH49" s="406">
        <f>SUM(AH50:AH51)</f>
        <v>0</v>
      </c>
      <c r="AI49" s="407">
        <f>SUM(AI50:AI51)</f>
        <v>0</v>
      </c>
      <c r="AJ49" s="407">
        <f>SUM(AJ50:AJ51)</f>
        <v>0</v>
      </c>
      <c r="AK49" s="408">
        <f>SUM(AK50:AK51)</f>
        <v>0</v>
      </c>
      <c r="AL49" s="404"/>
      <c r="AM49" s="406">
        <f>SUM(AM50:AM51)</f>
        <v>0</v>
      </c>
      <c r="AN49" s="407">
        <f>SUM(AN50:AN51)</f>
        <v>0</v>
      </c>
      <c r="AO49" s="407">
        <f>SUM(AO50:AO51)</f>
        <v>0</v>
      </c>
      <c r="AP49" s="408">
        <f>SUM(AP50:AP51)</f>
        <v>0</v>
      </c>
      <c r="AQ49" s="405"/>
      <c r="AR49" s="405"/>
      <c r="AS49" s="405" t="s">
        <v>764</v>
      </c>
      <c r="AT49" s="405"/>
      <c r="AU49" s="405"/>
      <c r="AV49" s="405"/>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row>
    <row r="50" spans="5:72" ht="12.75">
      <c r="E50" s="366" t="s">
        <v>693</v>
      </c>
      <c r="I50" s="400">
        <f>Detail!C137+Detail!C144+Detail!C151</f>
        <v>0</v>
      </c>
      <c r="J50" s="410"/>
      <c r="K50" s="402"/>
      <c r="L50" s="403">
        <f>SUM(I50,J50,K50)</f>
        <v>0</v>
      </c>
      <c r="M50" s="404"/>
      <c r="N50" s="400">
        <f>Detail!D151</f>
        <v>0</v>
      </c>
      <c r="O50" s="410"/>
      <c r="P50" s="402"/>
      <c r="Q50" s="403">
        <f>SUM(N50,O50,P50)</f>
        <v>0</v>
      </c>
      <c r="R50" s="404"/>
      <c r="S50" s="400">
        <f>Detail!F151</f>
        <v>0</v>
      </c>
      <c r="T50" s="410"/>
      <c r="U50" s="402"/>
      <c r="V50" s="403">
        <f>SUM(S50,T50,U50)</f>
        <v>0</v>
      </c>
      <c r="W50" s="404"/>
      <c r="X50" s="400">
        <f>Detail!H151</f>
        <v>0</v>
      </c>
      <c r="Y50" s="410"/>
      <c r="Z50" s="402"/>
      <c r="AA50" s="403">
        <f>SUM(X50,Y50,Z50)</f>
        <v>0</v>
      </c>
      <c r="AB50" s="404"/>
      <c r="AC50" s="400">
        <f>Detail!I151</f>
        <v>0</v>
      </c>
      <c r="AD50" s="410"/>
      <c r="AE50" s="402"/>
      <c r="AF50" s="403">
        <f>SUM(AC50,AD50,AE50)</f>
        <v>0</v>
      </c>
      <c r="AG50" s="404"/>
      <c r="AH50" s="400">
        <f>Detail!J151</f>
        <v>0</v>
      </c>
      <c r="AI50" s="410"/>
      <c r="AJ50" s="402"/>
      <c r="AK50" s="403">
        <f>SUM(AH50,AI50,AJ50)</f>
        <v>0</v>
      </c>
      <c r="AL50" s="404"/>
      <c r="AM50" s="400">
        <f>Detail!K151</f>
        <v>0</v>
      </c>
      <c r="AN50" s="410"/>
      <c r="AO50" s="402"/>
      <c r="AP50" s="403">
        <f>SUM(AM50,AN50,AO50)</f>
        <v>0</v>
      </c>
      <c r="AQ50" s="405"/>
      <c r="AR50" s="405"/>
      <c r="AS50" s="405"/>
      <c r="AT50" s="405" t="s">
        <v>693</v>
      </c>
      <c r="AU50" s="405"/>
      <c r="AV50" s="405"/>
      <c r="AW50" s="400"/>
      <c r="AX50" s="400"/>
      <c r="AY50" s="400"/>
      <c r="AZ50" s="400"/>
      <c r="BA50" s="400"/>
      <c r="BB50" s="400"/>
      <c r="BC50" s="400"/>
      <c r="BD50" s="400"/>
      <c r="BE50" s="400"/>
      <c r="BF50" s="400"/>
      <c r="BG50" s="400"/>
      <c r="BH50" s="400"/>
      <c r="BI50" s="400"/>
      <c r="BJ50" s="400"/>
      <c r="BK50" s="400"/>
      <c r="BL50" s="400"/>
      <c r="BM50" s="400"/>
      <c r="BN50" s="400"/>
      <c r="BO50" s="400"/>
      <c r="BP50" s="400"/>
      <c r="BQ50" s="400"/>
      <c r="BR50" s="400"/>
      <c r="BS50" s="400"/>
      <c r="BT50" s="400"/>
    </row>
    <row r="51" spans="5:72" ht="12.75">
      <c r="E51" s="366" t="s">
        <v>299</v>
      </c>
      <c r="I51" s="400">
        <f>Detail!C152</f>
        <v>1011</v>
      </c>
      <c r="J51" s="401">
        <f>-Detail!C197</f>
        <v>0</v>
      </c>
      <c r="K51" s="402"/>
      <c r="L51" s="403">
        <f>SUM(I51,J51,K51)</f>
        <v>1011</v>
      </c>
      <c r="M51" s="404"/>
      <c r="N51" s="400">
        <f>Detail!D152</f>
        <v>1014</v>
      </c>
      <c r="O51" s="401">
        <f>-Detail!D197</f>
        <v>0</v>
      </c>
      <c r="P51" s="402"/>
      <c r="Q51" s="403">
        <f>SUM(N51,O51,P51)</f>
        <v>1014</v>
      </c>
      <c r="R51" s="404"/>
      <c r="S51" s="400">
        <f>Detail!F152</f>
        <v>0</v>
      </c>
      <c r="T51" s="401">
        <f>-Detail!F197</f>
        <v>0</v>
      </c>
      <c r="U51" s="402"/>
      <c r="V51" s="403">
        <f>SUM(S51,T51,U51)</f>
        <v>0</v>
      </c>
      <c r="W51" s="404"/>
      <c r="X51" s="400">
        <f>Detail!H152</f>
        <v>0</v>
      </c>
      <c r="Y51" s="401">
        <f>-Detail!H197</f>
        <v>0</v>
      </c>
      <c r="Z51" s="402"/>
      <c r="AA51" s="403">
        <f>SUM(X51,Y51,Z51)</f>
        <v>0</v>
      </c>
      <c r="AB51" s="404"/>
      <c r="AC51" s="400">
        <f>Detail!I152</f>
        <v>0</v>
      </c>
      <c r="AD51" s="401">
        <f>-Detail!I197</f>
        <v>0</v>
      </c>
      <c r="AE51" s="402"/>
      <c r="AF51" s="403">
        <f>SUM(AC51,AD51,AE51)</f>
        <v>0</v>
      </c>
      <c r="AG51" s="404"/>
      <c r="AH51" s="400">
        <f>Detail!J152</f>
        <v>0</v>
      </c>
      <c r="AI51" s="401">
        <f>-Detail!J197</f>
        <v>0</v>
      </c>
      <c r="AJ51" s="402"/>
      <c r="AK51" s="403">
        <f>SUM(AH51,AI51,AJ51)</f>
        <v>0</v>
      </c>
      <c r="AL51" s="404"/>
      <c r="AM51" s="400">
        <f>Detail!K152</f>
        <v>0</v>
      </c>
      <c r="AN51" s="401">
        <f>-Detail!K197</f>
        <v>0</v>
      </c>
      <c r="AO51" s="402"/>
      <c r="AP51" s="403">
        <f>SUM(AM51,AN51,AO51)</f>
        <v>0</v>
      </c>
      <c r="AQ51" s="405"/>
      <c r="AR51" s="405"/>
      <c r="AS51" s="405"/>
      <c r="AT51" s="405" t="s">
        <v>299</v>
      </c>
      <c r="AU51" s="405"/>
      <c r="AV51" s="405"/>
      <c r="AW51" s="400"/>
      <c r="AX51" s="400"/>
      <c r="AY51" s="400"/>
      <c r="AZ51" s="400"/>
      <c r="BA51" s="400"/>
      <c r="BB51" s="400"/>
      <c r="BC51" s="400"/>
      <c r="BD51" s="400"/>
      <c r="BE51" s="400"/>
      <c r="BF51" s="400"/>
      <c r="BG51" s="400"/>
      <c r="BH51" s="400"/>
      <c r="BI51" s="400"/>
      <c r="BJ51" s="400"/>
      <c r="BK51" s="400"/>
      <c r="BL51" s="400"/>
      <c r="BM51" s="400"/>
      <c r="BN51" s="400"/>
      <c r="BO51" s="400"/>
      <c r="BP51" s="400"/>
      <c r="BQ51" s="400"/>
      <c r="BR51" s="400"/>
      <c r="BS51" s="400"/>
      <c r="BT51" s="400"/>
    </row>
    <row r="52" spans="4:72" ht="12.75">
      <c r="D52" s="366" t="s">
        <v>300</v>
      </c>
      <c r="I52" s="400">
        <f>Detail!C156</f>
        <v>0</v>
      </c>
      <c r="J52" s="401">
        <f>-Detail!C198</f>
        <v>0</v>
      </c>
      <c r="K52" s="402"/>
      <c r="L52" s="403">
        <f>SUM(I52,J52,K52)</f>
        <v>0</v>
      </c>
      <c r="M52" s="404"/>
      <c r="N52" s="400">
        <f>Detail!J156</f>
        <v>0</v>
      </c>
      <c r="O52" s="401">
        <f>-Detail!D198</f>
        <v>0</v>
      </c>
      <c r="P52" s="402"/>
      <c r="Q52" s="403">
        <f>SUM(N52,O52,P52)</f>
        <v>0</v>
      </c>
      <c r="R52" s="404"/>
      <c r="S52" s="400">
        <f>Detail!F156</f>
        <v>0</v>
      </c>
      <c r="T52" s="401">
        <f>-Detail!F198</f>
        <v>0</v>
      </c>
      <c r="U52" s="402"/>
      <c r="V52" s="403">
        <f>SUM(S52,T52,U52)</f>
        <v>0</v>
      </c>
      <c r="W52" s="404"/>
      <c r="X52" s="400">
        <f>Detail!H156</f>
        <v>0</v>
      </c>
      <c r="Y52" s="401">
        <f>-Detail!H198</f>
        <v>0</v>
      </c>
      <c r="Z52" s="402"/>
      <c r="AA52" s="403">
        <f>SUM(X52,Y52,Z52)</f>
        <v>0</v>
      </c>
      <c r="AB52" s="404"/>
      <c r="AC52" s="400">
        <f>Detail!I156</f>
        <v>0</v>
      </c>
      <c r="AD52" s="401">
        <f>-Detail!I198</f>
        <v>0</v>
      </c>
      <c r="AE52" s="402"/>
      <c r="AF52" s="403">
        <f>SUM(AC52,AD52,AE52)</f>
        <v>0</v>
      </c>
      <c r="AG52" s="404"/>
      <c r="AH52" s="400">
        <f>Detail!J156</f>
        <v>0</v>
      </c>
      <c r="AI52" s="401">
        <f>-Detail!J198</f>
        <v>0</v>
      </c>
      <c r="AJ52" s="402"/>
      <c r="AK52" s="403">
        <f>SUM(AH52,AI52,AJ52)</f>
        <v>0</v>
      </c>
      <c r="AL52" s="404"/>
      <c r="AM52" s="400">
        <f>Detail!K156</f>
        <v>0</v>
      </c>
      <c r="AN52" s="401">
        <f>-Detail!K198</f>
        <v>0</v>
      </c>
      <c r="AO52" s="402"/>
      <c r="AP52" s="403">
        <f>SUM(AM52,AN52,AO52)</f>
        <v>0</v>
      </c>
      <c r="AQ52" s="405"/>
      <c r="AR52" s="405"/>
      <c r="AS52" s="405" t="s">
        <v>300</v>
      </c>
      <c r="AT52" s="405"/>
      <c r="AU52" s="405"/>
      <c r="AV52" s="405"/>
      <c r="AW52" s="400"/>
      <c r="AX52" s="400"/>
      <c r="AY52" s="400"/>
      <c r="AZ52" s="400"/>
      <c r="BA52" s="400"/>
      <c r="BB52" s="400"/>
      <c r="BC52" s="400"/>
      <c r="BD52" s="400"/>
      <c r="BE52" s="400"/>
      <c r="BF52" s="400"/>
      <c r="BG52" s="400"/>
      <c r="BH52" s="400"/>
      <c r="BI52" s="400"/>
      <c r="BJ52" s="400"/>
      <c r="BK52" s="400"/>
      <c r="BL52" s="400"/>
      <c r="BM52" s="400"/>
      <c r="BN52" s="400"/>
      <c r="BO52" s="400"/>
      <c r="BP52" s="400"/>
      <c r="BQ52" s="400"/>
      <c r="BR52" s="400"/>
      <c r="BS52" s="400"/>
      <c r="BT52" s="400"/>
    </row>
    <row r="53" spans="4:72" ht="12.75">
      <c r="D53" s="366" t="s">
        <v>159</v>
      </c>
      <c r="I53" s="400">
        <f>Detail!C138+Detail!C145+Detail!C157</f>
        <v>0</v>
      </c>
      <c r="J53" s="410"/>
      <c r="K53" s="402"/>
      <c r="L53" s="403">
        <f>SUM(I53,J53,K53)</f>
        <v>0</v>
      </c>
      <c r="M53" s="404"/>
      <c r="N53" s="400">
        <f>Detail!D157</f>
        <v>0</v>
      </c>
      <c r="O53" s="410"/>
      <c r="P53" s="402"/>
      <c r="Q53" s="403">
        <f>SUM(N53,O53,P53)</f>
        <v>0</v>
      </c>
      <c r="R53" s="404"/>
      <c r="S53" s="400">
        <f>Detail!F157</f>
        <v>0</v>
      </c>
      <c r="T53" s="410"/>
      <c r="U53" s="402"/>
      <c r="V53" s="403">
        <f>SUM(S53,T53,U53)</f>
        <v>0</v>
      </c>
      <c r="W53" s="404"/>
      <c r="X53" s="400">
        <f>Detail!H157</f>
        <v>0</v>
      </c>
      <c r="Y53" s="410"/>
      <c r="Z53" s="402"/>
      <c r="AA53" s="403">
        <f>SUM(X53,Y53,Z53)</f>
        <v>0</v>
      </c>
      <c r="AB53" s="404"/>
      <c r="AC53" s="400">
        <f>Detail!I157</f>
        <v>0</v>
      </c>
      <c r="AD53" s="410"/>
      <c r="AE53" s="402"/>
      <c r="AF53" s="403">
        <f>SUM(AC53,AD53,AE53)</f>
        <v>0</v>
      </c>
      <c r="AG53" s="404"/>
      <c r="AH53" s="400">
        <f>Detail!J157</f>
        <v>0</v>
      </c>
      <c r="AI53" s="410"/>
      <c r="AJ53" s="402"/>
      <c r="AK53" s="403">
        <f>SUM(AH53,AI53,AJ53)</f>
        <v>0</v>
      </c>
      <c r="AL53" s="404"/>
      <c r="AM53" s="400">
        <f>Detail!K157</f>
        <v>0</v>
      </c>
      <c r="AN53" s="410"/>
      <c r="AO53" s="402"/>
      <c r="AP53" s="403">
        <f>SUM(AM53,AN53,AO53)</f>
        <v>0</v>
      </c>
      <c r="AQ53" s="405"/>
      <c r="AR53" s="405"/>
      <c r="AS53" s="405" t="s">
        <v>159</v>
      </c>
      <c r="AT53" s="405"/>
      <c r="AU53" s="405"/>
      <c r="AV53" s="405"/>
      <c r="AW53" s="400"/>
      <c r="AX53" s="400"/>
      <c r="AY53" s="400"/>
      <c r="AZ53" s="400"/>
      <c r="BA53" s="400"/>
      <c r="BB53" s="400"/>
      <c r="BC53" s="400"/>
      <c r="BD53" s="400"/>
      <c r="BE53" s="400"/>
      <c r="BF53" s="400"/>
      <c r="BG53" s="400"/>
      <c r="BH53" s="400"/>
      <c r="BI53" s="400"/>
      <c r="BJ53" s="400"/>
      <c r="BK53" s="400"/>
      <c r="BL53" s="400"/>
      <c r="BM53" s="400"/>
      <c r="BN53" s="400"/>
      <c r="BO53" s="400"/>
      <c r="BP53" s="400"/>
      <c r="BQ53" s="400"/>
      <c r="BR53" s="400"/>
      <c r="BS53" s="400"/>
      <c r="BT53" s="400"/>
    </row>
    <row r="54" spans="4:72" ht="12.75">
      <c r="D54" s="366" t="s">
        <v>699</v>
      </c>
      <c r="I54" s="406">
        <f>SUM(I55:I56)</f>
        <v>0</v>
      </c>
      <c r="J54" s="407">
        <f>SUM(J55:J56)</f>
        <v>0</v>
      </c>
      <c r="K54" s="407">
        <f>SUM(K55:K56)</f>
        <v>0</v>
      </c>
      <c r="L54" s="408">
        <f>SUM(L55:L56)</f>
        <v>0</v>
      </c>
      <c r="M54" s="404"/>
      <c r="N54" s="406">
        <f>SUM(N55:N56)</f>
        <v>0</v>
      </c>
      <c r="O54" s="407">
        <f>SUM(O55:O56)</f>
        <v>0</v>
      </c>
      <c r="P54" s="407">
        <f>SUM(P55:P56)</f>
        <v>0</v>
      </c>
      <c r="Q54" s="408">
        <f>SUM(Q55:Q56)</f>
        <v>0</v>
      </c>
      <c r="R54" s="404"/>
      <c r="S54" s="406">
        <f>SUM(S55:S56)</f>
        <v>0</v>
      </c>
      <c r="T54" s="407">
        <f>SUM(T55:T56)</f>
        <v>0</v>
      </c>
      <c r="U54" s="407">
        <f>SUM(U55:U56)</f>
        <v>0</v>
      </c>
      <c r="V54" s="408">
        <f>SUM(V55:V56)</f>
        <v>0</v>
      </c>
      <c r="W54" s="404"/>
      <c r="X54" s="406">
        <f>SUM(X55:X56)</f>
        <v>0</v>
      </c>
      <c r="Y54" s="407">
        <f>SUM(Y55:Y56)</f>
        <v>0</v>
      </c>
      <c r="Z54" s="407">
        <f>SUM(Z55:Z56)</f>
        <v>0</v>
      </c>
      <c r="AA54" s="408">
        <f>SUM(AA55:AA56)</f>
        <v>0</v>
      </c>
      <c r="AB54" s="404"/>
      <c r="AC54" s="406">
        <f>SUM(AC55:AC56)</f>
        <v>0</v>
      </c>
      <c r="AD54" s="407">
        <f>SUM(AD55:AD56)</f>
        <v>0</v>
      </c>
      <c r="AE54" s="407">
        <f>SUM(AE55:AE56)</f>
        <v>0</v>
      </c>
      <c r="AF54" s="408">
        <f>SUM(AF55:AF56)</f>
        <v>0</v>
      </c>
      <c r="AG54" s="404"/>
      <c r="AH54" s="406">
        <f>SUM(AH55:AH56)</f>
        <v>0</v>
      </c>
      <c r="AI54" s="407">
        <f>SUM(AI55:AI56)</f>
        <v>0</v>
      </c>
      <c r="AJ54" s="407">
        <f>SUM(AJ55:AJ56)</f>
        <v>0</v>
      </c>
      <c r="AK54" s="408">
        <f>SUM(AK55:AK56)</f>
        <v>0</v>
      </c>
      <c r="AL54" s="404"/>
      <c r="AM54" s="406">
        <f>SUM(AM55:AM56)</f>
        <v>0</v>
      </c>
      <c r="AN54" s="407">
        <f>SUM(AN55:AN56)</f>
        <v>0</v>
      </c>
      <c r="AO54" s="407">
        <f>SUM(AO55:AO56)</f>
        <v>0</v>
      </c>
      <c r="AP54" s="408">
        <f>SUM(AP55:AP56)</f>
        <v>0</v>
      </c>
      <c r="AQ54" s="405"/>
      <c r="AR54" s="405"/>
      <c r="AS54" s="405" t="s">
        <v>699</v>
      </c>
      <c r="AT54" s="405"/>
      <c r="AU54" s="405"/>
      <c r="AV54" s="405"/>
      <c r="AW54" s="400"/>
      <c r="AX54" s="400"/>
      <c r="AY54" s="400"/>
      <c r="AZ54" s="400"/>
      <c r="BA54" s="400"/>
      <c r="BB54" s="400"/>
      <c r="BC54" s="400"/>
      <c r="BD54" s="400"/>
      <c r="BE54" s="400"/>
      <c r="BF54" s="400"/>
      <c r="BG54" s="400"/>
      <c r="BH54" s="400"/>
      <c r="BI54" s="400"/>
      <c r="BJ54" s="400"/>
      <c r="BK54" s="400"/>
      <c r="BL54" s="400"/>
      <c r="BM54" s="400"/>
      <c r="BN54" s="400"/>
      <c r="BO54" s="400"/>
      <c r="BP54" s="400"/>
      <c r="BQ54" s="400"/>
      <c r="BR54" s="400"/>
      <c r="BS54" s="400"/>
      <c r="BT54" s="400"/>
    </row>
    <row r="55" spans="5:72" ht="12.75">
      <c r="E55" s="366" t="s">
        <v>765</v>
      </c>
      <c r="I55" s="400">
        <f>Detail!C161</f>
        <v>0</v>
      </c>
      <c r="J55" s="410"/>
      <c r="K55" s="402"/>
      <c r="L55" s="403">
        <f>SUM(I55,J55,K55)</f>
        <v>0</v>
      </c>
      <c r="M55" s="404"/>
      <c r="N55" s="400">
        <f>Detail!D161</f>
        <v>0</v>
      </c>
      <c r="O55" s="410"/>
      <c r="P55" s="402"/>
      <c r="Q55" s="403">
        <f>SUM(N55,O55,P55)</f>
        <v>0</v>
      </c>
      <c r="R55" s="404"/>
      <c r="S55" s="400">
        <f>Detail!F161</f>
        <v>0</v>
      </c>
      <c r="T55" s="410"/>
      <c r="U55" s="402"/>
      <c r="V55" s="403">
        <f>SUM(S55,T55,U55)</f>
        <v>0</v>
      </c>
      <c r="W55" s="404"/>
      <c r="X55" s="400">
        <f>Detail!H161</f>
        <v>0</v>
      </c>
      <c r="Y55" s="410"/>
      <c r="Z55" s="402"/>
      <c r="AA55" s="403">
        <f>SUM(X55,Y55,Z55)</f>
        <v>0</v>
      </c>
      <c r="AB55" s="404"/>
      <c r="AC55" s="400">
        <f>Detail!I161</f>
        <v>0</v>
      </c>
      <c r="AD55" s="410"/>
      <c r="AE55" s="402"/>
      <c r="AF55" s="403">
        <f>SUM(AC55,AD55,AE55)</f>
        <v>0</v>
      </c>
      <c r="AG55" s="404"/>
      <c r="AH55" s="400">
        <f>Detail!J161</f>
        <v>0</v>
      </c>
      <c r="AI55" s="410"/>
      <c r="AJ55" s="402"/>
      <c r="AK55" s="403">
        <f>SUM(AH55,AI55,AJ55)</f>
        <v>0</v>
      </c>
      <c r="AL55" s="404"/>
      <c r="AM55" s="400">
        <f>Detail!K161</f>
        <v>0</v>
      </c>
      <c r="AN55" s="410"/>
      <c r="AO55" s="402"/>
      <c r="AP55" s="403">
        <f>SUM(AM55,AN55,AO55)</f>
        <v>0</v>
      </c>
      <c r="AQ55" s="405"/>
      <c r="AR55" s="405"/>
      <c r="AS55" s="405"/>
      <c r="AT55" s="405" t="s">
        <v>765</v>
      </c>
      <c r="AU55" s="405"/>
      <c r="AV55" s="405"/>
      <c r="AW55" s="400"/>
      <c r="AX55" s="400"/>
      <c r="AY55" s="400"/>
      <c r="AZ55" s="400"/>
      <c r="BA55" s="400"/>
      <c r="BB55" s="400"/>
      <c r="BC55" s="400"/>
      <c r="BD55" s="400"/>
      <c r="BE55" s="400"/>
      <c r="BF55" s="400"/>
      <c r="BG55" s="400"/>
      <c r="BH55" s="400"/>
      <c r="BI55" s="400"/>
      <c r="BJ55" s="400"/>
      <c r="BK55" s="400"/>
      <c r="BL55" s="400"/>
      <c r="BM55" s="400"/>
      <c r="BN55" s="400"/>
      <c r="BO55" s="400"/>
      <c r="BP55" s="400"/>
      <c r="BQ55" s="400"/>
      <c r="BR55" s="400"/>
      <c r="BS55" s="400"/>
      <c r="BT55" s="400"/>
    </row>
    <row r="56" spans="5:72" ht="12.75">
      <c r="E56" s="366" t="s">
        <v>222</v>
      </c>
      <c r="I56" s="400">
        <f>Detail!C140+Detail!C147+Detail!C148+Detail!C162</f>
        <v>0</v>
      </c>
      <c r="J56" s="401">
        <f>-Detail!C199</f>
        <v>0</v>
      </c>
      <c r="K56" s="402"/>
      <c r="L56" s="403">
        <f>SUM(I56,J56,K56)</f>
        <v>0</v>
      </c>
      <c r="M56" s="404"/>
      <c r="N56" s="400">
        <f>Detail!D162+Detail!D136+Detail!D143</f>
        <v>0</v>
      </c>
      <c r="O56" s="401">
        <f>-Detail!D199</f>
        <v>0</v>
      </c>
      <c r="P56" s="402"/>
      <c r="Q56" s="403">
        <f>SUM(N56,O56,P56)</f>
        <v>0</v>
      </c>
      <c r="R56" s="404"/>
      <c r="S56" s="400">
        <f>Detail!F162+Detail!F136+Detail!F143</f>
        <v>0</v>
      </c>
      <c r="T56" s="401">
        <f>-Detail!F199</f>
        <v>0</v>
      </c>
      <c r="U56" s="402"/>
      <c r="V56" s="403">
        <f>SUM(S56,T56,U56)</f>
        <v>0</v>
      </c>
      <c r="W56" s="404"/>
      <c r="X56" s="400">
        <f>Detail!H162+Detail!H136+Detail!H143</f>
        <v>0</v>
      </c>
      <c r="Y56" s="401">
        <f>-Detail!H199</f>
        <v>0</v>
      </c>
      <c r="Z56" s="402"/>
      <c r="AA56" s="403">
        <f>SUM(X56,Y56,Z56)</f>
        <v>0</v>
      </c>
      <c r="AB56" s="404"/>
      <c r="AC56" s="400">
        <f>Detail!I162+Detail!I136+Detail!I143</f>
        <v>0</v>
      </c>
      <c r="AD56" s="401">
        <f>-Detail!I199</f>
        <v>0</v>
      </c>
      <c r="AE56" s="402"/>
      <c r="AF56" s="403">
        <f>SUM(AC56,AD56,AE56)</f>
        <v>0</v>
      </c>
      <c r="AG56" s="404"/>
      <c r="AH56" s="400">
        <f>Detail!J162+Detail!J136+Detail!J143</f>
        <v>0</v>
      </c>
      <c r="AI56" s="401">
        <f>-Detail!J199</f>
        <v>0</v>
      </c>
      <c r="AJ56" s="402"/>
      <c r="AK56" s="403">
        <f>SUM(AH56,AI56,AJ56)</f>
        <v>0</v>
      </c>
      <c r="AL56" s="404"/>
      <c r="AM56" s="400">
        <f>Detail!K162+Detail!K136+Detail!K143</f>
        <v>0</v>
      </c>
      <c r="AN56" s="401">
        <f>-Detail!K199</f>
        <v>0</v>
      </c>
      <c r="AO56" s="402"/>
      <c r="AP56" s="403">
        <f>SUM(AM56,AN56,AO56)</f>
        <v>0</v>
      </c>
      <c r="AQ56" s="405"/>
      <c r="AR56" s="405"/>
      <c r="AS56" s="405"/>
      <c r="AT56" s="405" t="s">
        <v>222</v>
      </c>
      <c r="AU56" s="405"/>
      <c r="AV56" s="405"/>
      <c r="AW56" s="400"/>
      <c r="AX56" s="400"/>
      <c r="AY56" s="400"/>
      <c r="AZ56" s="400"/>
      <c r="BA56" s="400"/>
      <c r="BB56" s="400"/>
      <c r="BC56" s="400"/>
      <c r="BD56" s="400"/>
      <c r="BE56" s="400"/>
      <c r="BF56" s="400"/>
      <c r="BG56" s="400"/>
      <c r="BH56" s="400"/>
      <c r="BI56" s="400"/>
      <c r="BJ56" s="400"/>
      <c r="BK56" s="400"/>
      <c r="BL56" s="400"/>
      <c r="BM56" s="400"/>
      <c r="BN56" s="400"/>
      <c r="BO56" s="400"/>
      <c r="BP56" s="400"/>
      <c r="BQ56" s="400"/>
      <c r="BR56" s="400"/>
      <c r="BS56" s="400"/>
      <c r="BT56" s="400"/>
    </row>
    <row r="57" spans="4:72" ht="12.75">
      <c r="D57" s="366" t="s">
        <v>303</v>
      </c>
      <c r="I57" s="400">
        <f>Detail!C139+Detail!C146+Detail!C158+Detail!C159</f>
        <v>0</v>
      </c>
      <c r="J57" s="410"/>
      <c r="K57" s="402"/>
      <c r="L57" s="403">
        <f>SUM(I57,J57,K57)</f>
        <v>0</v>
      </c>
      <c r="M57" s="404"/>
      <c r="N57" s="400">
        <f>Detail!D158+Detail!D159</f>
        <v>0</v>
      </c>
      <c r="O57" s="410"/>
      <c r="P57" s="402"/>
      <c r="Q57" s="403">
        <f>SUM(N57,O57,P57)</f>
        <v>0</v>
      </c>
      <c r="R57" s="404"/>
      <c r="S57" s="400">
        <f>Detail!F158+Detail!F159</f>
        <v>0</v>
      </c>
      <c r="T57" s="410"/>
      <c r="U57" s="402"/>
      <c r="V57" s="403">
        <f>SUM(S57,T57,U57)</f>
        <v>0</v>
      </c>
      <c r="W57" s="404"/>
      <c r="X57" s="400">
        <f>Detail!H158+Detail!H159</f>
        <v>0</v>
      </c>
      <c r="Y57" s="410"/>
      <c r="Z57" s="402"/>
      <c r="AA57" s="403">
        <f>SUM(X57,Y57,Z57)</f>
        <v>0</v>
      </c>
      <c r="AB57" s="404"/>
      <c r="AC57" s="400">
        <f>Detail!I158+Detail!I159</f>
        <v>0</v>
      </c>
      <c r="AD57" s="410"/>
      <c r="AE57" s="402"/>
      <c r="AF57" s="403">
        <f>SUM(AC57,AD57,AE57)</f>
        <v>0</v>
      </c>
      <c r="AG57" s="404"/>
      <c r="AH57" s="400">
        <f>Detail!J158+Detail!J159</f>
        <v>0</v>
      </c>
      <c r="AI57" s="410"/>
      <c r="AJ57" s="402"/>
      <c r="AK57" s="403">
        <f>SUM(AH57,AI57,AJ57)</f>
        <v>0</v>
      </c>
      <c r="AL57" s="404"/>
      <c r="AM57" s="400">
        <f>Detail!K158+Detail!K159</f>
        <v>0</v>
      </c>
      <c r="AN57" s="410"/>
      <c r="AO57" s="402"/>
      <c r="AP57" s="403">
        <f>SUM(AM57,AN57,AO57)</f>
        <v>0</v>
      </c>
      <c r="AQ57" s="405"/>
      <c r="AR57" s="405"/>
      <c r="AS57" s="405" t="s">
        <v>303</v>
      </c>
      <c r="AT57" s="405"/>
      <c r="AU57" s="405"/>
      <c r="AV57" s="405"/>
      <c r="AW57" s="400"/>
      <c r="AX57" s="400"/>
      <c r="AY57" s="400"/>
      <c r="AZ57" s="400"/>
      <c r="BA57" s="400"/>
      <c r="BB57" s="400"/>
      <c r="BC57" s="400"/>
      <c r="BD57" s="400"/>
      <c r="BE57" s="400"/>
      <c r="BF57" s="400"/>
      <c r="BG57" s="400"/>
      <c r="BH57" s="400"/>
      <c r="BI57" s="400"/>
      <c r="BJ57" s="400"/>
      <c r="BK57" s="400"/>
      <c r="BL57" s="400"/>
      <c r="BM57" s="400"/>
      <c r="BN57" s="400"/>
      <c r="BO57" s="400"/>
      <c r="BP57" s="400"/>
      <c r="BQ57" s="400"/>
      <c r="BR57" s="400"/>
      <c r="BS57" s="400"/>
      <c r="BT57" s="400"/>
    </row>
    <row r="58" spans="4:72" ht="12.75">
      <c r="D58" s="366" t="s">
        <v>334</v>
      </c>
      <c r="I58" s="400">
        <f>Detail!C141+Detail!C149+Detail!C163</f>
        <v>0</v>
      </c>
      <c r="J58" s="410"/>
      <c r="K58" s="402"/>
      <c r="L58" s="403">
        <f>SUM(I58,J58,K58)</f>
        <v>0</v>
      </c>
      <c r="M58" s="404"/>
      <c r="N58" s="400">
        <f>Detail!D163</f>
        <v>0</v>
      </c>
      <c r="O58" s="410"/>
      <c r="P58" s="402"/>
      <c r="Q58" s="403">
        <f>SUM(N58,O58,P58)</f>
        <v>0</v>
      </c>
      <c r="R58" s="404"/>
      <c r="S58" s="400">
        <f>Detail!F163</f>
        <v>0</v>
      </c>
      <c r="T58" s="410"/>
      <c r="U58" s="402"/>
      <c r="V58" s="403">
        <f>SUM(S58,T58,U58)</f>
        <v>0</v>
      </c>
      <c r="W58" s="404"/>
      <c r="X58" s="400">
        <f>Detail!H163</f>
        <v>0</v>
      </c>
      <c r="Y58" s="410"/>
      <c r="Z58" s="402"/>
      <c r="AA58" s="403">
        <f>SUM(X58,Y58,Z58)</f>
        <v>0</v>
      </c>
      <c r="AB58" s="404"/>
      <c r="AC58" s="400">
        <f>Detail!I163</f>
        <v>0</v>
      </c>
      <c r="AD58" s="410"/>
      <c r="AE58" s="402"/>
      <c r="AF58" s="403">
        <f>SUM(AC58,AD58,AE58)</f>
        <v>0</v>
      </c>
      <c r="AG58" s="404"/>
      <c r="AH58" s="400">
        <f>Detail!J163</f>
        <v>0</v>
      </c>
      <c r="AI58" s="410"/>
      <c r="AJ58" s="402"/>
      <c r="AK58" s="403">
        <f>SUM(AH58,AI58,AJ58)</f>
        <v>0</v>
      </c>
      <c r="AL58" s="404"/>
      <c r="AM58" s="400">
        <f>Detail!K163</f>
        <v>0</v>
      </c>
      <c r="AN58" s="410"/>
      <c r="AO58" s="402"/>
      <c r="AP58" s="403">
        <f>SUM(AM58,AN58,AO58)</f>
        <v>0</v>
      </c>
      <c r="AQ58" s="405"/>
      <c r="AR58" s="405"/>
      <c r="AS58" s="405" t="s">
        <v>334</v>
      </c>
      <c r="AT58" s="405"/>
      <c r="AU58" s="405"/>
      <c r="AV58" s="405"/>
      <c r="AW58" s="400"/>
      <c r="AX58" s="400"/>
      <c r="AY58" s="400"/>
      <c r="AZ58" s="400"/>
      <c r="BA58" s="400"/>
      <c r="BB58" s="400"/>
      <c r="BC58" s="400"/>
      <c r="BD58" s="400"/>
      <c r="BE58" s="400"/>
      <c r="BF58" s="400"/>
      <c r="BG58" s="400"/>
      <c r="BH58" s="400"/>
      <c r="BI58" s="400"/>
      <c r="BJ58" s="400"/>
      <c r="BK58" s="400"/>
      <c r="BL58" s="400"/>
      <c r="BM58" s="400"/>
      <c r="BN58" s="400"/>
      <c r="BO58" s="400"/>
      <c r="BP58" s="400"/>
      <c r="BQ58" s="400"/>
      <c r="BR58" s="400"/>
      <c r="BS58" s="400"/>
      <c r="BT58" s="400"/>
    </row>
    <row r="59" spans="4:72" ht="12.75">
      <c r="D59" s="366" t="s">
        <v>309</v>
      </c>
      <c r="I59" s="406">
        <f>SUM(I60:I61)</f>
        <v>0</v>
      </c>
      <c r="J59" s="407">
        <f>SUM(J60:J61)</f>
        <v>0</v>
      </c>
      <c r="K59" s="407">
        <f>SUM(K60:K61)</f>
        <v>0</v>
      </c>
      <c r="L59" s="408">
        <f>SUM(L60:L61)</f>
        <v>0</v>
      </c>
      <c r="M59" s="404"/>
      <c r="N59" s="406">
        <f>SUM(N60:N61)</f>
        <v>0</v>
      </c>
      <c r="O59" s="407">
        <f>SUM(O60:O61)</f>
        <v>0</v>
      </c>
      <c r="P59" s="407">
        <f>SUM(P60:P61)</f>
        <v>0</v>
      </c>
      <c r="Q59" s="408">
        <f>SUM(Q60:Q61)</f>
        <v>0</v>
      </c>
      <c r="R59" s="404"/>
      <c r="S59" s="406">
        <f>SUM(S60:S61)</f>
        <v>0</v>
      </c>
      <c r="T59" s="407">
        <f>SUM(T60:T61)</f>
        <v>0</v>
      </c>
      <c r="U59" s="407">
        <f>SUM(U60:U61)</f>
        <v>0</v>
      </c>
      <c r="V59" s="408">
        <f>SUM(V60:V61)</f>
        <v>0</v>
      </c>
      <c r="W59" s="404"/>
      <c r="X59" s="406">
        <f>SUM(X60:X61)</f>
        <v>0</v>
      </c>
      <c r="Y59" s="407">
        <f>SUM(Y60:Y61)</f>
        <v>0</v>
      </c>
      <c r="Z59" s="407">
        <f>SUM(Z60:Z61)</f>
        <v>0</v>
      </c>
      <c r="AA59" s="408">
        <f>SUM(AA60:AA61)</f>
        <v>0</v>
      </c>
      <c r="AB59" s="404"/>
      <c r="AC59" s="406">
        <f>SUM(AC60:AC61)</f>
        <v>0</v>
      </c>
      <c r="AD59" s="407">
        <f>SUM(AD60:AD61)</f>
        <v>0</v>
      </c>
      <c r="AE59" s="407">
        <f>SUM(AE60:AE61)</f>
        <v>0</v>
      </c>
      <c r="AF59" s="408">
        <f>SUM(AF60:AF61)</f>
        <v>0</v>
      </c>
      <c r="AG59" s="404"/>
      <c r="AH59" s="406">
        <f>SUM(AH60:AH61)</f>
        <v>0</v>
      </c>
      <c r="AI59" s="407">
        <f>SUM(AI60:AI61)</f>
        <v>0</v>
      </c>
      <c r="AJ59" s="407">
        <f>SUM(AJ60:AJ61)</f>
        <v>0</v>
      </c>
      <c r="AK59" s="408">
        <f>SUM(AK60:AK61)</f>
        <v>0</v>
      </c>
      <c r="AL59" s="404"/>
      <c r="AM59" s="406">
        <f>SUM(AM60:AM61)</f>
        <v>0</v>
      </c>
      <c r="AN59" s="407">
        <f>SUM(AN60:AN61)</f>
        <v>0</v>
      </c>
      <c r="AO59" s="407">
        <f>SUM(AO60:AO61)</f>
        <v>0</v>
      </c>
      <c r="AP59" s="408">
        <f>SUM(AP60:AP61)</f>
        <v>0</v>
      </c>
      <c r="AQ59" s="405"/>
      <c r="AR59" s="405"/>
      <c r="AS59" s="405" t="s">
        <v>309</v>
      </c>
      <c r="AT59" s="405"/>
      <c r="AU59" s="405"/>
      <c r="AV59" s="405"/>
      <c r="AW59" s="400"/>
      <c r="AX59" s="400"/>
      <c r="AY59" s="400"/>
      <c r="AZ59" s="400"/>
      <c r="BA59" s="400"/>
      <c r="BB59" s="400"/>
      <c r="BC59" s="400"/>
      <c r="BD59" s="400"/>
      <c r="BE59" s="400"/>
      <c r="BF59" s="400"/>
      <c r="BG59" s="400"/>
      <c r="BH59" s="400"/>
      <c r="BI59" s="400"/>
      <c r="BJ59" s="400"/>
      <c r="BK59" s="400"/>
      <c r="BL59" s="400"/>
      <c r="BM59" s="400"/>
      <c r="BN59" s="400"/>
      <c r="BO59" s="400"/>
      <c r="BP59" s="400"/>
      <c r="BQ59" s="400"/>
      <c r="BR59" s="400"/>
      <c r="BS59" s="400"/>
      <c r="BT59" s="400"/>
    </row>
    <row r="60" spans="5:72" ht="12.75">
      <c r="E60" s="366" t="s">
        <v>705</v>
      </c>
      <c r="I60" s="400">
        <f>Detail!C166+Detail!C167</f>
        <v>0</v>
      </c>
      <c r="J60" s="401">
        <f>-Detail!C196-Detail!C215</f>
        <v>0</v>
      </c>
      <c r="K60" s="402"/>
      <c r="L60" s="403">
        <f>SUM(I60,J60,K60)</f>
        <v>0</v>
      </c>
      <c r="M60" s="404"/>
      <c r="N60" s="400">
        <f>Detail!D166+Detail!D167</f>
        <v>0</v>
      </c>
      <c r="O60" s="401">
        <f>-Detail!D196-Detail!D215</f>
        <v>0</v>
      </c>
      <c r="P60" s="402"/>
      <c r="Q60" s="403">
        <f>SUM(N60,O60,P60)</f>
        <v>0</v>
      </c>
      <c r="R60" s="404"/>
      <c r="S60" s="400">
        <f>Detail!F166+Detail!F167</f>
        <v>0</v>
      </c>
      <c r="T60" s="401">
        <f>-Detail!F196-Detail!F215</f>
        <v>0</v>
      </c>
      <c r="U60" s="402"/>
      <c r="V60" s="403">
        <f>SUM(S60,T60,U60)</f>
        <v>0</v>
      </c>
      <c r="W60" s="404"/>
      <c r="X60" s="400">
        <f>Detail!H166+Detail!H167</f>
        <v>0</v>
      </c>
      <c r="Y60" s="401">
        <f>-Detail!H196-Detail!H215</f>
        <v>0</v>
      </c>
      <c r="Z60" s="402"/>
      <c r="AA60" s="403">
        <f>SUM(X60,Y60,Z60)</f>
        <v>0</v>
      </c>
      <c r="AB60" s="404"/>
      <c r="AC60" s="400">
        <f>Detail!I166+Detail!I167</f>
        <v>0</v>
      </c>
      <c r="AD60" s="401">
        <f>-Detail!I196-Detail!I215</f>
        <v>0</v>
      </c>
      <c r="AE60" s="402"/>
      <c r="AF60" s="403">
        <f>SUM(AC60,AD60,AE60)</f>
        <v>0</v>
      </c>
      <c r="AG60" s="404"/>
      <c r="AH60" s="400">
        <f>Detail!J166+Detail!J167</f>
        <v>0</v>
      </c>
      <c r="AI60" s="401">
        <f>-Detail!J196-Detail!J215</f>
        <v>0</v>
      </c>
      <c r="AJ60" s="402"/>
      <c r="AK60" s="403">
        <f>SUM(AH60,AI60,AJ60)</f>
        <v>0</v>
      </c>
      <c r="AL60" s="404"/>
      <c r="AM60" s="400">
        <f>Detail!K166+Detail!K167</f>
        <v>0</v>
      </c>
      <c r="AN60" s="401">
        <f>-Detail!K196-Detail!K215</f>
        <v>0</v>
      </c>
      <c r="AO60" s="402"/>
      <c r="AP60" s="403">
        <f>SUM(AM60,AN60,AO60)</f>
        <v>0</v>
      </c>
      <c r="AQ60" s="405"/>
      <c r="AR60" s="405"/>
      <c r="AS60" s="405"/>
      <c r="AT60" s="405" t="s">
        <v>705</v>
      </c>
      <c r="AU60" s="405"/>
      <c r="AV60" s="405"/>
      <c r="AW60" s="400"/>
      <c r="AX60" s="400"/>
      <c r="AY60" s="400"/>
      <c r="AZ60" s="400"/>
      <c r="BA60" s="400"/>
      <c r="BB60" s="400"/>
      <c r="BC60" s="400"/>
      <c r="BD60" s="400"/>
      <c r="BE60" s="400"/>
      <c r="BF60" s="400"/>
      <c r="BG60" s="400"/>
      <c r="BH60" s="400"/>
      <c r="BI60" s="400"/>
      <c r="BJ60" s="400"/>
      <c r="BK60" s="400"/>
      <c r="BL60" s="400"/>
      <c r="BM60" s="400"/>
      <c r="BN60" s="400"/>
      <c r="BO60" s="400"/>
      <c r="BP60" s="400"/>
      <c r="BQ60" s="400"/>
      <c r="BR60" s="400"/>
      <c r="BS60" s="400"/>
      <c r="BT60" s="400"/>
    </row>
    <row r="61" spans="5:72" ht="12.75">
      <c r="E61" s="366" t="s">
        <v>706</v>
      </c>
      <c r="I61" s="400">
        <f>Detail!C150+Detail!C142+Detail!C165+Detail!C168</f>
        <v>0</v>
      </c>
      <c r="J61" s="410"/>
      <c r="K61" s="402"/>
      <c r="L61" s="403">
        <f>SUM(I61,J61,K61)</f>
        <v>0</v>
      </c>
      <c r="M61" s="404"/>
      <c r="N61" s="400">
        <f>Detail!D165+Detail!D168</f>
        <v>0</v>
      </c>
      <c r="O61" s="410"/>
      <c r="P61" s="402"/>
      <c r="Q61" s="403">
        <f>SUM(N61,O61,P61)</f>
        <v>0</v>
      </c>
      <c r="R61" s="404"/>
      <c r="S61" s="400">
        <f>Detail!F165+Detail!F168</f>
        <v>0</v>
      </c>
      <c r="T61" s="410"/>
      <c r="U61" s="402"/>
      <c r="V61" s="403">
        <f>SUM(S61,T61,U61)</f>
        <v>0</v>
      </c>
      <c r="W61" s="404"/>
      <c r="X61" s="400">
        <f>Detail!H165+Detail!H168</f>
        <v>0</v>
      </c>
      <c r="Y61" s="410"/>
      <c r="Z61" s="402"/>
      <c r="AA61" s="403">
        <f>SUM(X61,Y61,Z61)</f>
        <v>0</v>
      </c>
      <c r="AB61" s="404"/>
      <c r="AC61" s="400">
        <f>Detail!I165+Detail!I168</f>
        <v>0</v>
      </c>
      <c r="AD61" s="410"/>
      <c r="AE61" s="402"/>
      <c r="AF61" s="403">
        <f>SUM(AC61,AD61,AE61)</f>
        <v>0</v>
      </c>
      <c r="AG61" s="404"/>
      <c r="AH61" s="400">
        <f>Detail!J165+Detail!J168</f>
        <v>0</v>
      </c>
      <c r="AI61" s="410"/>
      <c r="AJ61" s="402"/>
      <c r="AK61" s="403">
        <f>SUM(AH61,AI61,AJ61)</f>
        <v>0</v>
      </c>
      <c r="AL61" s="404"/>
      <c r="AM61" s="400">
        <f>Detail!K165+Detail!K168</f>
        <v>0</v>
      </c>
      <c r="AN61" s="410"/>
      <c r="AO61" s="402"/>
      <c r="AP61" s="403">
        <f>SUM(AM61,AN61,AO61)</f>
        <v>0</v>
      </c>
      <c r="AQ61" s="405"/>
      <c r="AR61" s="405"/>
      <c r="AS61" s="405"/>
      <c r="AT61" s="405" t="s">
        <v>706</v>
      </c>
      <c r="AU61" s="405"/>
      <c r="AV61" s="405"/>
      <c r="AW61" s="400"/>
      <c r="AX61" s="400"/>
      <c r="AY61" s="400"/>
      <c r="AZ61" s="400"/>
      <c r="BA61" s="400"/>
      <c r="BB61" s="400"/>
      <c r="BC61" s="400"/>
      <c r="BD61" s="400"/>
      <c r="BE61" s="400"/>
      <c r="BF61" s="400"/>
      <c r="BG61" s="400"/>
      <c r="BH61" s="400"/>
      <c r="BI61" s="400"/>
      <c r="BJ61" s="400"/>
      <c r="BK61" s="400"/>
      <c r="BL61" s="400"/>
      <c r="BM61" s="400"/>
      <c r="BN61" s="400"/>
      <c r="BO61" s="400"/>
      <c r="BP61" s="400"/>
      <c r="BQ61" s="400"/>
      <c r="BR61" s="400"/>
      <c r="BS61" s="400"/>
      <c r="BT61" s="400"/>
    </row>
    <row r="62" spans="3:72" ht="12.75">
      <c r="C62" s="366" t="s">
        <v>766</v>
      </c>
      <c r="I62" s="406">
        <f>SUM(I63,I66,I69:I71)</f>
        <v>12808</v>
      </c>
      <c r="J62" s="407">
        <f>SUM(J63,J66,J69:J71)</f>
        <v>0</v>
      </c>
      <c r="K62" s="407">
        <f>SUM(K63,K66,K69:K71)</f>
        <v>0</v>
      </c>
      <c r="L62" s="408">
        <f>SUM(L63,L66,L69:L71)</f>
        <v>12808</v>
      </c>
      <c r="M62" s="404"/>
      <c r="N62" s="406">
        <f>SUM(N63,N66,N69:N71)</f>
        <v>10595</v>
      </c>
      <c r="O62" s="407">
        <f>SUM(O63,O66,O69:O71)</f>
        <v>0</v>
      </c>
      <c r="P62" s="407">
        <f>SUM(P63,P66,P69:P71)</f>
        <v>0</v>
      </c>
      <c r="Q62" s="408">
        <f>SUM(Q63,Q66,Q69:Q71)</f>
        <v>10595</v>
      </c>
      <c r="R62" s="404"/>
      <c r="S62" s="406">
        <f>SUM(S63,S66,T69:T71)</f>
        <v>0</v>
      </c>
      <c r="T62" s="407">
        <f>SUM(T63,T66,T69:T71)</f>
        <v>0</v>
      </c>
      <c r="U62" s="407">
        <f>SUM(U63,U66,U69:U71)</f>
        <v>0</v>
      </c>
      <c r="V62" s="408">
        <f>SUM(V63,V66,V69:V71)</f>
        <v>0</v>
      </c>
      <c r="W62" s="404"/>
      <c r="X62" s="406">
        <f>SUM(X63,X66,Y69:Y71)</f>
        <v>0</v>
      </c>
      <c r="Y62" s="407">
        <f>SUM(Y63,Y66,Y69:Y71)</f>
        <v>0</v>
      </c>
      <c r="Z62" s="407">
        <f>SUM(Z63,Z66,Z69:Z71)</f>
        <v>0</v>
      </c>
      <c r="AA62" s="408">
        <f>SUM(AA63,AA66,AA69:AA71)</f>
        <v>0</v>
      </c>
      <c r="AB62" s="404"/>
      <c r="AC62" s="406">
        <f>SUM(AC63,AC66,AD69:AD71)</f>
        <v>0</v>
      </c>
      <c r="AD62" s="407">
        <f>SUM(AD63,AD66,AD69:AD71)</f>
        <v>0</v>
      </c>
      <c r="AE62" s="407">
        <f>SUM(AE63,AE66,AE69:AE71)</f>
        <v>0</v>
      </c>
      <c r="AF62" s="408">
        <f>SUM(AF63,AF66,AF69:AF71)</f>
        <v>0</v>
      </c>
      <c r="AG62" s="404"/>
      <c r="AH62" s="406">
        <f>SUM(AH63,AH66,AI69:AI71)</f>
        <v>0</v>
      </c>
      <c r="AI62" s="407">
        <f>SUM(AI63,AI66,AI69:AI71)</f>
        <v>0</v>
      </c>
      <c r="AJ62" s="407">
        <f>SUM(AJ63,AJ66,AJ69:AJ71)</f>
        <v>0</v>
      </c>
      <c r="AK62" s="408">
        <f>SUM(AK63,AK66,AK69:AK71)</f>
        <v>0</v>
      </c>
      <c r="AL62" s="404"/>
      <c r="AM62" s="406">
        <f>SUM(AM63,AM66,AN69:AN71)</f>
        <v>0</v>
      </c>
      <c r="AN62" s="407">
        <f>SUM(AN63,AN66,AN69:AN71)</f>
        <v>0</v>
      </c>
      <c r="AO62" s="407">
        <f>SUM(AO63,AO66,AO69:AO71)</f>
        <v>0</v>
      </c>
      <c r="AP62" s="408">
        <f>SUM(AP63,AP66,AP69:AP71)</f>
        <v>0</v>
      </c>
      <c r="AQ62" s="405"/>
      <c r="AR62" s="405" t="s">
        <v>707</v>
      </c>
      <c r="AS62" s="405"/>
      <c r="AT62" s="405"/>
      <c r="AU62" s="405"/>
      <c r="AV62" s="405"/>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row>
    <row r="63" spans="4:72" ht="12.75">
      <c r="D63" s="366" t="s">
        <v>708</v>
      </c>
      <c r="I63" s="406">
        <f>SUM(I64:I65)</f>
        <v>2892</v>
      </c>
      <c r="J63" s="407">
        <f>SUM(J64:J65)</f>
        <v>0</v>
      </c>
      <c r="K63" s="407">
        <f>SUM(K64:K65)</f>
        <v>0</v>
      </c>
      <c r="L63" s="408">
        <f>SUM(L64:L65)</f>
        <v>2892</v>
      </c>
      <c r="M63" s="404"/>
      <c r="N63" s="406">
        <f>SUM(N64:N65)</f>
        <v>2821</v>
      </c>
      <c r="O63" s="407">
        <f>SUM(O64:O65)</f>
        <v>0</v>
      </c>
      <c r="P63" s="407">
        <f>SUM(P64:P65)</f>
        <v>0</v>
      </c>
      <c r="Q63" s="408">
        <f>SUM(Q64:Q65)</f>
        <v>2821</v>
      </c>
      <c r="R63" s="404"/>
      <c r="S63" s="406">
        <f>SUM(T64:T65)</f>
        <v>0</v>
      </c>
      <c r="T63" s="407">
        <f>SUM(T64:T65)</f>
        <v>0</v>
      </c>
      <c r="U63" s="407">
        <f>SUM(U64:U65)</f>
        <v>0</v>
      </c>
      <c r="V63" s="408">
        <f>SUM(V64:V65)</f>
        <v>0</v>
      </c>
      <c r="W63" s="404"/>
      <c r="X63" s="406">
        <f>SUM(Y64:Y65)</f>
        <v>0</v>
      </c>
      <c r="Y63" s="407">
        <f>SUM(Y64:Y65)</f>
        <v>0</v>
      </c>
      <c r="Z63" s="407">
        <f>SUM(Z64:Z65)</f>
        <v>0</v>
      </c>
      <c r="AA63" s="408">
        <f>SUM(AA64:AA65)</f>
        <v>0</v>
      </c>
      <c r="AB63" s="404"/>
      <c r="AC63" s="406">
        <f>SUM(AD64:AD65)</f>
        <v>0</v>
      </c>
      <c r="AD63" s="407">
        <f>SUM(AD64:AD65)</f>
        <v>0</v>
      </c>
      <c r="AE63" s="407">
        <f>SUM(AE64:AE65)</f>
        <v>0</v>
      </c>
      <c r="AF63" s="408">
        <f>SUM(AF64:AF65)</f>
        <v>0</v>
      </c>
      <c r="AG63" s="404"/>
      <c r="AH63" s="406">
        <f>SUM(AI64:AI65)</f>
        <v>0</v>
      </c>
      <c r="AI63" s="407">
        <f>SUM(AI64:AI65)</f>
        <v>0</v>
      </c>
      <c r="AJ63" s="407">
        <f>SUM(AJ64:AJ65)</f>
        <v>0</v>
      </c>
      <c r="AK63" s="408">
        <f>SUM(AK64:AK65)</f>
        <v>0</v>
      </c>
      <c r="AL63" s="404"/>
      <c r="AM63" s="406">
        <f>SUM(AN64:AN65)</f>
        <v>0</v>
      </c>
      <c r="AN63" s="407">
        <f>SUM(AN64:AN65)</f>
        <v>0</v>
      </c>
      <c r="AO63" s="407">
        <f>SUM(AO64:AO65)</f>
        <v>0</v>
      </c>
      <c r="AP63" s="408">
        <f>SUM(AP64:AP65)</f>
        <v>0</v>
      </c>
      <c r="AQ63" s="405"/>
      <c r="AR63" s="405"/>
      <c r="AS63" s="405" t="s">
        <v>708</v>
      </c>
      <c r="AT63" s="405"/>
      <c r="AU63" s="405"/>
      <c r="AV63" s="405"/>
      <c r="AW63" s="400"/>
      <c r="AX63" s="400"/>
      <c r="AY63" s="400"/>
      <c r="AZ63" s="400"/>
      <c r="BA63" s="400"/>
      <c r="BB63" s="400"/>
      <c r="BC63" s="400"/>
      <c r="BD63" s="400"/>
      <c r="BE63" s="400"/>
      <c r="BF63" s="400"/>
      <c r="BG63" s="400"/>
      <c r="BH63" s="400"/>
      <c r="BI63" s="400"/>
      <c r="BJ63" s="400"/>
      <c r="BK63" s="400"/>
      <c r="BL63" s="400"/>
      <c r="BM63" s="400"/>
      <c r="BN63" s="400"/>
      <c r="BO63" s="400"/>
      <c r="BP63" s="400"/>
      <c r="BQ63" s="400"/>
      <c r="BR63" s="400"/>
      <c r="BS63" s="400"/>
      <c r="BT63" s="400"/>
    </row>
    <row r="64" spans="5:72" ht="12.75">
      <c r="E64" s="366" t="s">
        <v>241</v>
      </c>
      <c r="I64" s="400">
        <f>-(Detail!C228+Detail!C229)</f>
        <v>2892</v>
      </c>
      <c r="J64" s="410"/>
      <c r="K64" s="402"/>
      <c r="L64" s="403">
        <f>SUM(I64,J64,K64)</f>
        <v>2892</v>
      </c>
      <c r="M64" s="404"/>
      <c r="N64" s="400">
        <f>-(Detail!D228+Detail!D229)</f>
        <v>2821</v>
      </c>
      <c r="O64" s="410"/>
      <c r="P64" s="402"/>
      <c r="Q64" s="403">
        <f>SUM(N64,O64,P64)</f>
        <v>2821</v>
      </c>
      <c r="R64" s="404"/>
      <c r="S64" s="400">
        <f>-(Detail!F228+Detail!F229)</f>
        <v>0</v>
      </c>
      <c r="T64" s="410"/>
      <c r="U64" s="402"/>
      <c r="V64" s="403">
        <f>SUM(S64,T64,U64)</f>
        <v>0</v>
      </c>
      <c r="W64" s="404"/>
      <c r="X64" s="400">
        <f>-(Detail!H228+Detail!H229)</f>
        <v>0</v>
      </c>
      <c r="Y64" s="410"/>
      <c r="Z64" s="402"/>
      <c r="AA64" s="403">
        <f>SUM(X64,Y64,Z64)</f>
        <v>0</v>
      </c>
      <c r="AB64" s="404"/>
      <c r="AC64" s="400">
        <f>-(Detail!I228+Detail!I229)</f>
        <v>0</v>
      </c>
      <c r="AD64" s="410"/>
      <c r="AE64" s="402"/>
      <c r="AF64" s="403">
        <f>SUM(AC64,AD64,AE64)</f>
        <v>0</v>
      </c>
      <c r="AG64" s="404"/>
      <c r="AH64" s="400">
        <f>-(Detail!J228+Detail!J229)</f>
        <v>0</v>
      </c>
      <c r="AI64" s="410"/>
      <c r="AJ64" s="402"/>
      <c r="AK64" s="403">
        <f>SUM(AH64,AI64,AJ64)</f>
        <v>0</v>
      </c>
      <c r="AL64" s="404"/>
      <c r="AM64" s="400">
        <f>-(Detail!K228+Detail!K229)</f>
        <v>0</v>
      </c>
      <c r="AN64" s="410"/>
      <c r="AO64" s="402"/>
      <c r="AP64" s="403">
        <f>SUM(AM64,AN64,AO64)</f>
        <v>0</v>
      </c>
      <c r="AQ64" s="405"/>
      <c r="AR64" s="405"/>
      <c r="AS64" s="405"/>
      <c r="AT64" s="405" t="s">
        <v>241</v>
      </c>
      <c r="AU64" s="405"/>
      <c r="AV64" s="405"/>
      <c r="AW64" s="400"/>
      <c r="AX64" s="400"/>
      <c r="AY64" s="400"/>
      <c r="AZ64" s="400"/>
      <c r="BA64" s="400"/>
      <c r="BB64" s="400"/>
      <c r="BC64" s="400"/>
      <c r="BD64" s="400"/>
      <c r="BE64" s="400"/>
      <c r="BF64" s="400"/>
      <c r="BG64" s="400"/>
      <c r="BH64" s="400"/>
      <c r="BI64" s="400"/>
      <c r="BJ64" s="400"/>
      <c r="BK64" s="400"/>
      <c r="BL64" s="400"/>
      <c r="BM64" s="400"/>
      <c r="BN64" s="400"/>
      <c r="BO64" s="400"/>
      <c r="BP64" s="400"/>
      <c r="BQ64" s="400"/>
      <c r="BR64" s="400"/>
      <c r="BS64" s="400"/>
      <c r="BT64" s="400"/>
    </row>
    <row r="65" spans="5:72" ht="12.75">
      <c r="E65" s="366" t="s">
        <v>709</v>
      </c>
      <c r="I65" s="400">
        <f>-(Detail!C230+Detail!C231)</f>
        <v>0</v>
      </c>
      <c r="J65" s="410"/>
      <c r="K65" s="402"/>
      <c r="L65" s="403">
        <f>SUM(I65,J65,K65)</f>
        <v>0</v>
      </c>
      <c r="M65" s="404"/>
      <c r="N65" s="400">
        <f>-(Detail!D230+Detail!D231)</f>
        <v>0</v>
      </c>
      <c r="O65" s="410"/>
      <c r="P65" s="402"/>
      <c r="Q65" s="403">
        <f>SUM(N65,O65,P65)</f>
        <v>0</v>
      </c>
      <c r="R65" s="404"/>
      <c r="S65" s="400">
        <f>-(Detail!F230+Detail!F231)</f>
        <v>0</v>
      </c>
      <c r="T65" s="410"/>
      <c r="U65" s="402"/>
      <c r="V65" s="403">
        <f>SUM(S65,T65,U65)</f>
        <v>0</v>
      </c>
      <c r="W65" s="404"/>
      <c r="X65" s="400">
        <f>-(Detail!H230+Detail!H231)</f>
        <v>0</v>
      </c>
      <c r="Y65" s="410"/>
      <c r="Z65" s="402"/>
      <c r="AA65" s="403">
        <f>SUM(X65,Y65,Z65)</f>
        <v>0</v>
      </c>
      <c r="AB65" s="404"/>
      <c r="AC65" s="400">
        <f>-(Detail!I230+Detail!I231)</f>
        <v>0</v>
      </c>
      <c r="AD65" s="410"/>
      <c r="AE65" s="402"/>
      <c r="AF65" s="403">
        <f>SUM(AC65,AD65,AE65)</f>
        <v>0</v>
      </c>
      <c r="AG65" s="404"/>
      <c r="AH65" s="400">
        <f>-(Detail!J230+Detail!J231)</f>
        <v>0</v>
      </c>
      <c r="AI65" s="410"/>
      <c r="AJ65" s="402"/>
      <c r="AK65" s="403">
        <f>SUM(AH65,AI65,AJ65)</f>
        <v>0</v>
      </c>
      <c r="AL65" s="404"/>
      <c r="AM65" s="400">
        <f>-(Detail!K230+Detail!K231)</f>
        <v>0</v>
      </c>
      <c r="AN65" s="410"/>
      <c r="AO65" s="402"/>
      <c r="AP65" s="403">
        <f>SUM(AM65,AN65,AO65)</f>
        <v>0</v>
      </c>
      <c r="AQ65" s="405"/>
      <c r="AR65" s="405"/>
      <c r="AS65" s="405"/>
      <c r="AT65" s="405" t="s">
        <v>709</v>
      </c>
      <c r="AU65" s="405"/>
      <c r="AV65" s="405"/>
      <c r="AW65" s="400"/>
      <c r="AX65" s="400"/>
      <c r="AY65" s="400"/>
      <c r="AZ65" s="400"/>
      <c r="BA65" s="400"/>
      <c r="BB65" s="400"/>
      <c r="BC65" s="400"/>
      <c r="BD65" s="400"/>
      <c r="BE65" s="400"/>
      <c r="BF65" s="400"/>
      <c r="BG65" s="400"/>
      <c r="BH65" s="400"/>
      <c r="BI65" s="400"/>
      <c r="BJ65" s="400"/>
      <c r="BK65" s="400"/>
      <c r="BL65" s="400"/>
      <c r="BM65" s="400"/>
      <c r="BN65" s="400"/>
      <c r="BO65" s="400"/>
      <c r="BP65" s="400"/>
      <c r="BQ65" s="400"/>
      <c r="BR65" s="400"/>
      <c r="BS65" s="400"/>
      <c r="BT65" s="400"/>
    </row>
    <row r="66" spans="4:72" ht="12.75">
      <c r="D66" s="366" t="s">
        <v>710</v>
      </c>
      <c r="I66" s="406">
        <f>SUM(I67:I68)</f>
        <v>4599</v>
      </c>
      <c r="J66" s="407">
        <f>SUM(J67:J68)</f>
        <v>0</v>
      </c>
      <c r="K66" s="407">
        <f>SUM(K67:K68)</f>
        <v>0</v>
      </c>
      <c r="L66" s="408">
        <f>SUM(L67:L68)</f>
        <v>4599</v>
      </c>
      <c r="M66" s="404"/>
      <c r="N66" s="406">
        <f>SUM(N67:N68)</f>
        <v>2615</v>
      </c>
      <c r="O66" s="407">
        <f>SUM(P67:P68)</f>
        <v>0</v>
      </c>
      <c r="P66" s="407">
        <f>SUM(P67:P68)</f>
        <v>0</v>
      </c>
      <c r="Q66" s="408">
        <f>SUM(Q67:Q68)</f>
        <v>2615</v>
      </c>
      <c r="R66" s="404"/>
      <c r="S66" s="406">
        <f>SUM(S67:S68)</f>
        <v>0</v>
      </c>
      <c r="T66" s="407">
        <f>SUM(U67:U68)</f>
        <v>0</v>
      </c>
      <c r="U66" s="407">
        <f>SUM(U67:U68)</f>
        <v>0</v>
      </c>
      <c r="V66" s="408">
        <f>SUM(V67:V68)</f>
        <v>0</v>
      </c>
      <c r="W66" s="404"/>
      <c r="X66" s="406">
        <f>SUM(X67:X68)</f>
        <v>0</v>
      </c>
      <c r="Y66" s="407">
        <f>SUM(Z67:Z68)</f>
        <v>0</v>
      </c>
      <c r="Z66" s="407">
        <f>SUM(Z67:Z68)</f>
        <v>0</v>
      </c>
      <c r="AA66" s="408">
        <f>SUM(AA67:AA68)</f>
        <v>0</v>
      </c>
      <c r="AB66" s="404"/>
      <c r="AC66" s="406">
        <f>SUM(AC67:AC68)</f>
        <v>0</v>
      </c>
      <c r="AD66" s="407">
        <f>SUM(AE67:AE68)</f>
        <v>0</v>
      </c>
      <c r="AE66" s="407">
        <f>SUM(AE67:AE68)</f>
        <v>0</v>
      </c>
      <c r="AF66" s="408">
        <f>SUM(AF67:AF68)</f>
        <v>0</v>
      </c>
      <c r="AG66" s="404"/>
      <c r="AH66" s="406">
        <f>SUM(AH67:AH68)</f>
        <v>0</v>
      </c>
      <c r="AI66" s="407">
        <f>SUM(AJ67:AJ68)</f>
        <v>0</v>
      </c>
      <c r="AJ66" s="407">
        <f>SUM(AJ67:AJ68)</f>
        <v>0</v>
      </c>
      <c r="AK66" s="408">
        <f>SUM(AK67:AK68)</f>
        <v>0</v>
      </c>
      <c r="AL66" s="404"/>
      <c r="AM66" s="406">
        <f>SUM(AM67:AM68)</f>
        <v>0</v>
      </c>
      <c r="AN66" s="407">
        <f>SUM(AO67:AO68)</f>
        <v>0</v>
      </c>
      <c r="AO66" s="407">
        <f>SUM(AO67:AO68)</f>
        <v>0</v>
      </c>
      <c r="AP66" s="408">
        <f>SUM(AP67:AP68)</f>
        <v>0</v>
      </c>
      <c r="AQ66" s="405"/>
      <c r="AR66" s="405"/>
      <c r="AS66" s="405" t="s">
        <v>710</v>
      </c>
      <c r="AT66" s="405"/>
      <c r="AU66" s="405"/>
      <c r="AV66" s="405"/>
      <c r="AW66" s="400"/>
      <c r="AX66" s="400"/>
      <c r="AY66" s="400"/>
      <c r="AZ66" s="400"/>
      <c r="BA66" s="400"/>
      <c r="BB66" s="400"/>
      <c r="BC66" s="400"/>
      <c r="BD66" s="400"/>
      <c r="BE66" s="400"/>
      <c r="BF66" s="400"/>
      <c r="BG66" s="400"/>
      <c r="BH66" s="400"/>
      <c r="BI66" s="400"/>
      <c r="BJ66" s="400"/>
      <c r="BK66" s="400"/>
      <c r="BL66" s="400"/>
      <c r="BM66" s="400"/>
      <c r="BN66" s="400"/>
      <c r="BO66" s="400"/>
      <c r="BP66" s="400"/>
      <c r="BQ66" s="400"/>
      <c r="BR66" s="400"/>
      <c r="BS66" s="400"/>
      <c r="BT66" s="400"/>
    </row>
    <row r="67" spans="5:72" ht="12.75">
      <c r="E67" s="366" t="s">
        <v>711</v>
      </c>
      <c r="I67" s="400">
        <f>-(Detail!C237)</f>
        <v>7</v>
      </c>
      <c r="K67" s="402"/>
      <c r="L67" s="403">
        <f>SUM(I67,J68,K67)</f>
        <v>7</v>
      </c>
      <c r="M67" s="404"/>
      <c r="N67" s="400">
        <f>-(Detail!D237)</f>
        <v>57</v>
      </c>
      <c r="O67" s="410"/>
      <c r="P67" s="402"/>
      <c r="Q67" s="403">
        <f>SUM(N67,O67,P67)</f>
        <v>57</v>
      </c>
      <c r="R67" s="404"/>
      <c r="S67" s="400">
        <f>-(Detail!F237)</f>
        <v>0</v>
      </c>
      <c r="T67" s="410"/>
      <c r="U67" s="402"/>
      <c r="V67" s="403">
        <f>SUM(S67,T67,U67)</f>
        <v>0</v>
      </c>
      <c r="W67" s="404"/>
      <c r="X67" s="400">
        <f>-(Detail!H237)</f>
        <v>0</v>
      </c>
      <c r="Y67" s="410"/>
      <c r="Z67" s="402"/>
      <c r="AA67" s="403">
        <f>SUM(X67,Y67,Z67)</f>
        <v>0</v>
      </c>
      <c r="AB67" s="404"/>
      <c r="AC67" s="400">
        <f>-(Detail!I237)</f>
        <v>0</v>
      </c>
      <c r="AD67" s="410"/>
      <c r="AE67" s="402"/>
      <c r="AF67" s="403">
        <f>SUM(AC67,AD67,AE67)</f>
        <v>0</v>
      </c>
      <c r="AG67" s="404"/>
      <c r="AH67" s="400">
        <f>-(Detail!J237)</f>
        <v>0</v>
      </c>
      <c r="AI67" s="410"/>
      <c r="AJ67" s="402"/>
      <c r="AK67" s="403">
        <f>SUM(AH67,AI67,AJ67)</f>
        <v>0</v>
      </c>
      <c r="AL67" s="404"/>
      <c r="AM67" s="400">
        <f>-(Detail!K237)</f>
        <v>0</v>
      </c>
      <c r="AN67" s="410"/>
      <c r="AO67" s="402"/>
      <c r="AP67" s="403">
        <f>SUM(AM67,AN67,AO67)</f>
        <v>0</v>
      </c>
      <c r="AQ67" s="405"/>
      <c r="AR67" s="405"/>
      <c r="AS67" s="405"/>
      <c r="AT67" s="405" t="s">
        <v>711</v>
      </c>
      <c r="AU67" s="405"/>
      <c r="AV67" s="405"/>
      <c r="AW67" s="400"/>
      <c r="AX67" s="400"/>
      <c r="AY67" s="400"/>
      <c r="AZ67" s="400"/>
      <c r="BA67" s="400"/>
      <c r="BB67" s="400"/>
      <c r="BC67" s="400"/>
      <c r="BD67" s="400"/>
      <c r="BE67" s="400"/>
      <c r="BF67" s="400"/>
      <c r="BG67" s="400"/>
      <c r="BH67" s="400"/>
      <c r="BI67" s="400"/>
      <c r="BJ67" s="400"/>
      <c r="BK67" s="400"/>
      <c r="BL67" s="400"/>
      <c r="BM67" s="400"/>
      <c r="BN67" s="400"/>
      <c r="BO67" s="400"/>
      <c r="BP67" s="400"/>
      <c r="BQ67" s="400"/>
      <c r="BR67" s="400"/>
      <c r="BS67" s="400"/>
      <c r="BT67" s="400"/>
    </row>
    <row r="68" spans="5:72" ht="12.75">
      <c r="E68" s="366" t="s">
        <v>712</v>
      </c>
      <c r="I68" s="400">
        <f>-(Detail!C234+Detail!C235+Detail!C236)</f>
        <v>4592</v>
      </c>
      <c r="J68" s="401">
        <f>-Detail!C194</f>
        <v>0</v>
      </c>
      <c r="K68" s="402"/>
      <c r="L68" s="403">
        <f>SUM(I68,J68,K68)</f>
        <v>4592</v>
      </c>
      <c r="M68" s="404"/>
      <c r="N68" s="400">
        <f>-(Detail!D234+Detail!D235+Detail!D236)</f>
        <v>2558</v>
      </c>
      <c r="O68" s="410">
        <f>-Detail!D194</f>
        <v>0</v>
      </c>
      <c r="P68" s="402"/>
      <c r="Q68" s="403">
        <f>SUM(N68,O68,P68)</f>
        <v>2558</v>
      </c>
      <c r="R68" s="404"/>
      <c r="S68" s="400">
        <f>-(Detail!F234+Detail!F235+Detail!F236)</f>
        <v>0</v>
      </c>
      <c r="T68" s="410">
        <f>-Detail!F194</f>
        <v>0</v>
      </c>
      <c r="U68" s="402"/>
      <c r="V68" s="403">
        <f>SUM(S68,T68,U68)</f>
        <v>0</v>
      </c>
      <c r="W68" s="404"/>
      <c r="X68" s="400">
        <f>-(Detail!H234+Detail!H235+Detail!H236)</f>
        <v>0</v>
      </c>
      <c r="Y68" s="410">
        <f>Detail!H194</f>
        <v>0</v>
      </c>
      <c r="Z68" s="402"/>
      <c r="AA68" s="403">
        <f>SUM(X68,Y68,Z68)</f>
        <v>0</v>
      </c>
      <c r="AB68" s="404"/>
      <c r="AC68" s="400">
        <f>-(Detail!I234+Detail!I235+Detail!I236)</f>
        <v>0</v>
      </c>
      <c r="AD68" s="410">
        <f>-Detail!I194</f>
        <v>0</v>
      </c>
      <c r="AE68" s="402"/>
      <c r="AF68" s="403">
        <f>SUM(AC68,AD68,AE68)</f>
        <v>0</v>
      </c>
      <c r="AG68" s="404"/>
      <c r="AH68" s="400">
        <f>-(Detail!J234+Detail!J235+Detail!J236)</f>
        <v>0</v>
      </c>
      <c r="AI68" s="410">
        <f>-Detail!J194</f>
        <v>0</v>
      </c>
      <c r="AJ68" s="402"/>
      <c r="AK68" s="403">
        <f>SUM(AH68,AI68,AJ68)</f>
        <v>0</v>
      </c>
      <c r="AL68" s="404"/>
      <c r="AM68" s="400">
        <f>-(Detail!K234+Detail!K235+Detail!K236)</f>
        <v>0</v>
      </c>
      <c r="AN68" s="410">
        <f>-Detail!K194</f>
        <v>0</v>
      </c>
      <c r="AO68" s="402"/>
      <c r="AP68" s="403">
        <f>SUM(AM68,AN68,AO68)</f>
        <v>0</v>
      </c>
      <c r="AQ68" s="405"/>
      <c r="AR68" s="405"/>
      <c r="AS68" s="405"/>
      <c r="AT68" s="405" t="s">
        <v>712</v>
      </c>
      <c r="AU68" s="405"/>
      <c r="AV68" s="405"/>
      <c r="AW68" s="400"/>
      <c r="AX68" s="400"/>
      <c r="AY68" s="400"/>
      <c r="AZ68" s="400"/>
      <c r="BA68" s="400"/>
      <c r="BB68" s="400"/>
      <c r="BC68" s="400"/>
      <c r="BD68" s="400"/>
      <c r="BE68" s="400"/>
      <c r="BF68" s="400"/>
      <c r="BG68" s="400"/>
      <c r="BH68" s="400"/>
      <c r="BI68" s="400"/>
      <c r="BJ68" s="400"/>
      <c r="BK68" s="400"/>
      <c r="BL68" s="400"/>
      <c r="BM68" s="400"/>
      <c r="BN68" s="400"/>
      <c r="BO68" s="400"/>
      <c r="BP68" s="400"/>
      <c r="BQ68" s="400"/>
      <c r="BR68" s="400"/>
      <c r="BS68" s="400"/>
      <c r="BT68" s="400"/>
    </row>
    <row r="69" spans="4:72" ht="12.75">
      <c r="D69" s="366" t="s">
        <v>713</v>
      </c>
      <c r="I69" s="400">
        <f>-Detail!C233</f>
        <v>5317</v>
      </c>
      <c r="J69" s="410"/>
      <c r="K69" s="402"/>
      <c r="L69" s="403">
        <f>SUM(I69,J69,K69)</f>
        <v>5317</v>
      </c>
      <c r="M69" s="404"/>
      <c r="N69" s="400">
        <f>-Detail!D233</f>
        <v>5159</v>
      </c>
      <c r="O69" s="410"/>
      <c r="P69" s="402"/>
      <c r="Q69" s="403">
        <f>SUM(N69,O69,P69)</f>
        <v>5159</v>
      </c>
      <c r="R69" s="404"/>
      <c r="S69" s="400">
        <f>-Detail!F233</f>
        <v>0</v>
      </c>
      <c r="T69" s="410"/>
      <c r="U69" s="402"/>
      <c r="V69" s="403">
        <f>SUM(S69,T69,U69)</f>
        <v>0</v>
      </c>
      <c r="W69" s="404"/>
      <c r="X69" s="400">
        <f>-Detail!H233</f>
        <v>0</v>
      </c>
      <c r="Y69" s="410"/>
      <c r="Z69" s="402"/>
      <c r="AA69" s="403">
        <f>SUM(X69,Y69,Z69)</f>
        <v>0</v>
      </c>
      <c r="AB69" s="404"/>
      <c r="AC69" s="400">
        <f>-Detail!I233</f>
        <v>0</v>
      </c>
      <c r="AD69" s="410"/>
      <c r="AE69" s="402"/>
      <c r="AF69" s="403">
        <f>SUM(AC69,AD69,AE69)</f>
        <v>0</v>
      </c>
      <c r="AG69" s="404"/>
      <c r="AH69" s="400">
        <f>-Detail!J233</f>
        <v>0</v>
      </c>
      <c r="AI69" s="410"/>
      <c r="AJ69" s="402"/>
      <c r="AK69" s="403">
        <f>SUM(AH69,AI69,AJ69)</f>
        <v>0</v>
      </c>
      <c r="AL69" s="404"/>
      <c r="AM69" s="400">
        <f>-Detail!K233</f>
        <v>0</v>
      </c>
      <c r="AN69" s="410"/>
      <c r="AO69" s="402"/>
      <c r="AP69" s="403">
        <f>SUM(AM69,AN69,AO69)</f>
        <v>0</v>
      </c>
      <c r="AQ69" s="405"/>
      <c r="AR69" s="405"/>
      <c r="AS69" s="405" t="s">
        <v>713</v>
      </c>
      <c r="AT69" s="405"/>
      <c r="AU69" s="405"/>
      <c r="AV69" s="405"/>
      <c r="AW69" s="400"/>
      <c r="AX69" s="400"/>
      <c r="AY69" s="400"/>
      <c r="AZ69" s="400"/>
      <c r="BA69" s="400"/>
      <c r="BB69" s="400"/>
      <c r="BC69" s="400"/>
      <c r="BD69" s="400"/>
      <c r="BE69" s="400"/>
      <c r="BF69" s="400"/>
      <c r="BG69" s="400"/>
      <c r="BH69" s="400"/>
      <c r="BI69" s="400"/>
      <c r="BJ69" s="400"/>
      <c r="BK69" s="400"/>
      <c r="BL69" s="400"/>
      <c r="BM69" s="400"/>
      <c r="BN69" s="400"/>
      <c r="BO69" s="400"/>
      <c r="BP69" s="400"/>
      <c r="BQ69" s="400"/>
      <c r="BR69" s="400"/>
      <c r="BS69" s="400"/>
      <c r="BT69" s="400"/>
    </row>
    <row r="70" spans="4:72" ht="12.75">
      <c r="D70" s="366" t="s">
        <v>714</v>
      </c>
      <c r="I70" s="400">
        <f>-(Detail!C238+Detail!C240)</f>
        <v>0</v>
      </c>
      <c r="J70" s="410"/>
      <c r="K70" s="402"/>
      <c r="L70" s="403">
        <f>SUM(I70,J70,K70)</f>
        <v>0</v>
      </c>
      <c r="M70" s="404"/>
      <c r="N70" s="400">
        <f>-(Detail!D238+Detail!D240)</f>
        <v>0</v>
      </c>
      <c r="O70" s="410"/>
      <c r="P70" s="402"/>
      <c r="Q70" s="403">
        <f>SUM(N70,O70,P70)</f>
        <v>0</v>
      </c>
      <c r="R70" s="404"/>
      <c r="S70" s="400">
        <f>-(Detail!F238+Detail!F240)</f>
        <v>0</v>
      </c>
      <c r="T70" s="410"/>
      <c r="U70" s="402"/>
      <c r="V70" s="403">
        <f>SUM(S70,T70,U70)</f>
        <v>0</v>
      </c>
      <c r="W70" s="404"/>
      <c r="X70" s="400">
        <f>-(Detail!H238+Detail!H240)</f>
        <v>0</v>
      </c>
      <c r="Y70" s="410"/>
      <c r="Z70" s="402"/>
      <c r="AA70" s="403">
        <f>SUM(X70,Y70,Z70)</f>
        <v>0</v>
      </c>
      <c r="AB70" s="404"/>
      <c r="AC70" s="400">
        <f>-(Detail!I238+Detail!I240)</f>
        <v>0</v>
      </c>
      <c r="AD70" s="410"/>
      <c r="AE70" s="402"/>
      <c r="AF70" s="403">
        <f>SUM(AC70,AD70,AE70)</f>
        <v>0</v>
      </c>
      <c r="AG70" s="404"/>
      <c r="AH70" s="400">
        <f>-(Detail!J238+Detail!J240)</f>
        <v>0</v>
      </c>
      <c r="AI70" s="410"/>
      <c r="AJ70" s="402"/>
      <c r="AK70" s="403">
        <f>SUM(AH70,AI70,AJ70)</f>
        <v>0</v>
      </c>
      <c r="AL70" s="404"/>
      <c r="AM70" s="400">
        <f>-(Detail!K238+Detail!K240)</f>
        <v>0</v>
      </c>
      <c r="AN70" s="410"/>
      <c r="AO70" s="402"/>
      <c r="AP70" s="403">
        <f>SUM(AM70,AN70,AO70)</f>
        <v>0</v>
      </c>
      <c r="AQ70" s="405"/>
      <c r="AR70" s="405"/>
      <c r="AS70" s="405" t="s">
        <v>714</v>
      </c>
      <c r="AT70" s="405"/>
      <c r="AU70" s="405"/>
      <c r="AV70" s="405"/>
      <c r="AW70" s="400"/>
      <c r="AX70" s="400"/>
      <c r="AY70" s="400"/>
      <c r="AZ70" s="400"/>
      <c r="BA70" s="400"/>
      <c r="BB70" s="400"/>
      <c r="BC70" s="400"/>
      <c r="BD70" s="400"/>
      <c r="BE70" s="400"/>
      <c r="BF70" s="400"/>
      <c r="BG70" s="400"/>
      <c r="BH70" s="400"/>
      <c r="BI70" s="400"/>
      <c r="BJ70" s="400"/>
      <c r="BK70" s="400"/>
      <c r="BL70" s="400"/>
      <c r="BM70" s="400"/>
      <c r="BN70" s="400"/>
      <c r="BO70" s="400"/>
      <c r="BP70" s="400"/>
      <c r="BQ70" s="400"/>
      <c r="BR70" s="400"/>
      <c r="BS70" s="400"/>
      <c r="BT70" s="400"/>
    </row>
    <row r="71" spans="4:72" ht="12.75">
      <c r="D71" s="366" t="s">
        <v>767</v>
      </c>
      <c r="I71" s="400">
        <f>-(Detail!C227+Detail!C232)</f>
        <v>0</v>
      </c>
      <c r="J71" s="410"/>
      <c r="K71" s="402"/>
      <c r="L71" s="403">
        <f>SUM(I71,J71,K71)</f>
        <v>0</v>
      </c>
      <c r="M71" s="404"/>
      <c r="N71" s="400">
        <f>-(Detail!D227+Detail!D232)</f>
        <v>0</v>
      </c>
      <c r="O71" s="410"/>
      <c r="P71" s="402"/>
      <c r="Q71" s="403">
        <f>SUM(N71,O71,P71)</f>
        <v>0</v>
      </c>
      <c r="R71" s="404"/>
      <c r="S71" s="400">
        <f>-(Detail!F227+Detail!F232)</f>
        <v>0</v>
      </c>
      <c r="T71" s="410"/>
      <c r="U71" s="402"/>
      <c r="V71" s="403">
        <f>SUM(S71,T71,U71)</f>
        <v>0</v>
      </c>
      <c r="W71" s="404"/>
      <c r="X71" s="400">
        <f>-(Detail!H227+Detail!H232)</f>
        <v>0</v>
      </c>
      <c r="Y71" s="410"/>
      <c r="Z71" s="402"/>
      <c r="AA71" s="403">
        <f>SUM(X71,Y71,Z71)</f>
        <v>0</v>
      </c>
      <c r="AB71" s="404"/>
      <c r="AC71" s="400">
        <f>-(Detail!I227+Detail!I232)</f>
        <v>0</v>
      </c>
      <c r="AD71" s="410"/>
      <c r="AE71" s="402"/>
      <c r="AF71" s="403">
        <f>SUM(AC71,AD71,AE71)</f>
        <v>0</v>
      </c>
      <c r="AG71" s="404"/>
      <c r="AH71" s="400">
        <f>-(Detail!J227+Detail!J232)</f>
        <v>0</v>
      </c>
      <c r="AI71" s="410"/>
      <c r="AJ71" s="402"/>
      <c r="AK71" s="403">
        <f>SUM(AH71,AI71,AJ71)</f>
        <v>0</v>
      </c>
      <c r="AL71" s="404"/>
      <c r="AM71" s="400">
        <f>-(Detail!K227+Detail!K232)</f>
        <v>0</v>
      </c>
      <c r="AN71" s="410"/>
      <c r="AO71" s="402"/>
      <c r="AP71" s="403">
        <f>SUM(AM71,AN71,AO71)</f>
        <v>0</v>
      </c>
      <c r="AQ71" s="405"/>
      <c r="AR71" s="405"/>
      <c r="AS71" s="405" t="s">
        <v>767</v>
      </c>
      <c r="AT71" s="405"/>
      <c r="AU71" s="405"/>
      <c r="AV71" s="405"/>
      <c r="AW71" s="400"/>
      <c r="AX71" s="400"/>
      <c r="AY71" s="400"/>
      <c r="AZ71" s="400"/>
      <c r="BA71" s="400"/>
      <c r="BB71" s="400"/>
      <c r="BC71" s="400"/>
      <c r="BD71" s="400"/>
      <c r="BE71" s="400"/>
      <c r="BF71" s="400"/>
      <c r="BG71" s="400"/>
      <c r="BH71" s="400"/>
      <c r="BI71" s="400"/>
      <c r="BJ71" s="400"/>
      <c r="BK71" s="400"/>
      <c r="BL71" s="400"/>
      <c r="BM71" s="400"/>
      <c r="BN71" s="400"/>
      <c r="BO71" s="400"/>
      <c r="BP71" s="400"/>
      <c r="BQ71" s="400"/>
      <c r="BR71" s="400"/>
      <c r="BS71" s="400"/>
      <c r="BT71" s="400"/>
    </row>
    <row r="72" spans="9:72" ht="12.75">
      <c r="I72" s="400"/>
      <c r="J72" s="402"/>
      <c r="K72" s="402"/>
      <c r="L72" s="403"/>
      <c r="M72" s="404"/>
      <c r="N72" s="400"/>
      <c r="O72" s="402"/>
      <c r="P72" s="402"/>
      <c r="Q72" s="403"/>
      <c r="R72" s="404"/>
      <c r="S72" s="400"/>
      <c r="T72" s="402"/>
      <c r="U72" s="402"/>
      <c r="V72" s="403"/>
      <c r="W72" s="404"/>
      <c r="X72" s="400"/>
      <c r="Y72" s="402"/>
      <c r="Z72" s="402"/>
      <c r="AA72" s="403"/>
      <c r="AB72" s="404"/>
      <c r="AC72" s="400"/>
      <c r="AD72" s="402"/>
      <c r="AE72" s="402"/>
      <c r="AF72" s="403"/>
      <c r="AG72" s="404"/>
      <c r="AH72" s="400"/>
      <c r="AI72" s="402"/>
      <c r="AJ72" s="402"/>
      <c r="AK72" s="403"/>
      <c r="AL72" s="404"/>
      <c r="AM72" s="400"/>
      <c r="AN72" s="402"/>
      <c r="AO72" s="402"/>
      <c r="AP72" s="403"/>
      <c r="AQ72" s="409"/>
      <c r="AR72" s="409"/>
      <c r="AS72" s="409"/>
      <c r="AT72" s="409"/>
      <c r="AU72" s="409"/>
      <c r="AV72" s="409"/>
      <c r="AW72" s="400"/>
      <c r="AX72" s="400"/>
      <c r="AY72" s="400"/>
      <c r="AZ72" s="400"/>
      <c r="BA72" s="400"/>
      <c r="BB72" s="400"/>
      <c r="BC72" s="400"/>
      <c r="BD72" s="400"/>
      <c r="BE72" s="400"/>
      <c r="BF72" s="400"/>
      <c r="BG72" s="400"/>
      <c r="BH72" s="400"/>
      <c r="BI72" s="400"/>
      <c r="BJ72" s="400"/>
      <c r="BK72" s="400"/>
      <c r="BL72" s="400"/>
      <c r="BM72" s="400"/>
      <c r="BN72" s="400"/>
      <c r="BO72" s="400"/>
      <c r="BP72" s="400"/>
      <c r="BQ72" s="400"/>
      <c r="BR72" s="400"/>
      <c r="BS72" s="400"/>
      <c r="BT72" s="400"/>
    </row>
    <row r="73" spans="9:72" ht="12.75">
      <c r="I73" s="400"/>
      <c r="J73" s="402"/>
      <c r="K73" s="402"/>
      <c r="L73" s="420">
        <f>L8-L32</f>
        <v>-224505</v>
      </c>
      <c r="M73" s="396"/>
      <c r="N73" s="400"/>
      <c r="O73" s="402"/>
      <c r="P73" s="402"/>
      <c r="Q73" s="420">
        <f>Q8-Q32</f>
        <v>-249836</v>
      </c>
      <c r="R73" s="396"/>
      <c r="S73" s="400"/>
      <c r="T73" s="402"/>
      <c r="U73" s="402"/>
      <c r="V73" s="420">
        <f>V8-V32</f>
        <v>-414193</v>
      </c>
      <c r="W73" s="396"/>
      <c r="X73" s="400"/>
      <c r="Y73" s="402"/>
      <c r="Z73" s="402"/>
      <c r="AA73" s="420">
        <f>AA8-AA32</f>
        <v>505</v>
      </c>
      <c r="AB73" s="396"/>
      <c r="AC73" s="400"/>
      <c r="AD73" s="402"/>
      <c r="AE73" s="402"/>
      <c r="AF73" s="420">
        <f>AF8-AF32</f>
        <v>0</v>
      </c>
      <c r="AG73" s="396"/>
      <c r="AH73" s="400"/>
      <c r="AI73" s="402"/>
      <c r="AJ73" s="402"/>
      <c r="AK73" s="420">
        <f>AK8-AK32</f>
        <v>0</v>
      </c>
      <c r="AL73" s="396"/>
      <c r="AM73" s="400"/>
      <c r="AN73" s="402"/>
      <c r="AO73" s="402"/>
      <c r="AP73" s="420">
        <f>AP8-AP32</f>
        <v>0</v>
      </c>
      <c r="AQ73" s="421"/>
      <c r="AR73" s="421"/>
      <c r="AS73" s="422" t="s">
        <v>799</v>
      </c>
      <c r="AT73" s="421"/>
      <c r="AU73" s="421"/>
      <c r="AV73" s="421"/>
      <c r="AW73" s="398"/>
      <c r="AX73" s="398"/>
      <c r="AY73" s="400"/>
      <c r="AZ73" s="400"/>
      <c r="BA73" s="400"/>
      <c r="BB73" s="400"/>
      <c r="BC73" s="400"/>
      <c r="BD73" s="400"/>
      <c r="BE73" s="400"/>
      <c r="BF73" s="400"/>
      <c r="BG73" s="400"/>
      <c r="BH73" s="400"/>
      <c r="BI73" s="400"/>
      <c r="BJ73" s="400"/>
      <c r="BK73" s="400"/>
      <c r="BL73" s="400"/>
      <c r="BM73" s="400"/>
      <c r="BN73" s="400"/>
      <c r="BO73" s="400"/>
      <c r="BP73" s="400"/>
      <c r="BQ73" s="400"/>
      <c r="BR73" s="400"/>
      <c r="BS73" s="400"/>
      <c r="BT73" s="400"/>
    </row>
    <row r="74" spans="9:72" ht="12.75">
      <c r="I74" s="400"/>
      <c r="J74" s="402"/>
      <c r="K74" s="402"/>
      <c r="L74" s="423"/>
      <c r="M74" s="404"/>
      <c r="N74" s="400"/>
      <c r="O74" s="402"/>
      <c r="P74" s="402"/>
      <c r="Q74" s="423"/>
      <c r="R74" s="404"/>
      <c r="S74" s="400"/>
      <c r="T74" s="402"/>
      <c r="U74" s="402"/>
      <c r="V74" s="423"/>
      <c r="W74" s="404"/>
      <c r="X74" s="400"/>
      <c r="Y74" s="402"/>
      <c r="Z74" s="402"/>
      <c r="AA74" s="423"/>
      <c r="AB74" s="404"/>
      <c r="AC74" s="400"/>
      <c r="AD74" s="402"/>
      <c r="AE74" s="402"/>
      <c r="AF74" s="423"/>
      <c r="AG74" s="404"/>
      <c r="AH74" s="400"/>
      <c r="AI74" s="402"/>
      <c r="AJ74" s="402"/>
      <c r="AK74" s="423"/>
      <c r="AL74" s="404"/>
      <c r="AM74" s="400"/>
      <c r="AN74" s="402"/>
      <c r="AO74" s="402"/>
      <c r="AP74" s="423"/>
      <c r="AQ74" s="409"/>
      <c r="AR74" s="409"/>
      <c r="AS74" s="409"/>
      <c r="AT74" s="409"/>
      <c r="AU74" s="409"/>
      <c r="AV74" s="409"/>
      <c r="AW74" s="400"/>
      <c r="AX74" s="400"/>
      <c r="AY74" s="400"/>
      <c r="AZ74" s="400"/>
      <c r="BA74" s="400"/>
      <c r="BB74" s="400"/>
      <c r="BC74" s="400"/>
      <c r="BD74" s="400"/>
      <c r="BE74" s="400"/>
      <c r="BF74" s="400"/>
      <c r="BG74" s="400"/>
      <c r="BH74" s="400"/>
      <c r="BI74" s="400"/>
      <c r="BJ74" s="400"/>
      <c r="BK74" s="400"/>
      <c r="BL74" s="400"/>
      <c r="BM74" s="400"/>
      <c r="BN74" s="400"/>
      <c r="BO74" s="400"/>
      <c r="BP74" s="400"/>
      <c r="BQ74" s="400"/>
      <c r="BR74" s="400"/>
      <c r="BS74" s="400"/>
      <c r="BT74" s="400"/>
    </row>
    <row r="75" spans="1:72" ht="12.75">
      <c r="A75" s="392" t="s">
        <v>768</v>
      </c>
      <c r="B75" s="392"/>
      <c r="I75" s="406">
        <f>SUM(I76:I81)</f>
        <v>9460</v>
      </c>
      <c r="J75" s="402"/>
      <c r="K75" s="402"/>
      <c r="L75" s="423" t="s">
        <v>816</v>
      </c>
      <c r="M75" s="404"/>
      <c r="N75" s="406">
        <f>SUM(N76:N81)</f>
        <v>24341</v>
      </c>
      <c r="O75" s="402"/>
      <c r="P75" s="402"/>
      <c r="Q75" s="423" t="s">
        <v>816</v>
      </c>
      <c r="R75" s="404"/>
      <c r="S75" s="406">
        <f>SUM(S76:S81)</f>
        <v>18503</v>
      </c>
      <c r="T75" s="402"/>
      <c r="U75" s="402"/>
      <c r="V75" s="423" t="s">
        <v>816</v>
      </c>
      <c r="W75" s="404"/>
      <c r="X75" s="406">
        <f>SUM(X76:X81)</f>
        <v>0</v>
      </c>
      <c r="Y75" s="402"/>
      <c r="Z75" s="402"/>
      <c r="AA75" s="423" t="s">
        <v>816</v>
      </c>
      <c r="AB75" s="404"/>
      <c r="AC75" s="406">
        <f>SUM(AC76:AC81)</f>
        <v>0</v>
      </c>
      <c r="AD75" s="402"/>
      <c r="AE75" s="402"/>
      <c r="AF75" s="423" t="s">
        <v>816</v>
      </c>
      <c r="AG75" s="404"/>
      <c r="AH75" s="406">
        <f>SUM(AH76:AH81)</f>
        <v>0</v>
      </c>
      <c r="AI75" s="402"/>
      <c r="AJ75" s="402"/>
      <c r="AK75" s="423" t="s">
        <v>816</v>
      </c>
      <c r="AL75" s="404"/>
      <c r="AM75" s="406">
        <f>SUM(AM76:AM81)</f>
        <v>0</v>
      </c>
      <c r="AN75" s="402"/>
      <c r="AO75" s="402"/>
      <c r="AP75" s="423" t="s">
        <v>816</v>
      </c>
      <c r="AQ75" s="409"/>
      <c r="AR75" s="409"/>
      <c r="AS75" s="409"/>
      <c r="AT75" s="409"/>
      <c r="AU75" s="409"/>
      <c r="AV75" s="409"/>
      <c r="AW75" s="400"/>
      <c r="AX75" s="400"/>
      <c r="AY75" s="400"/>
      <c r="AZ75" s="400"/>
      <c r="BA75" s="400"/>
      <c r="BB75" s="400"/>
      <c r="BC75" s="400"/>
      <c r="BD75" s="400"/>
      <c r="BE75" s="400"/>
      <c r="BF75" s="400"/>
      <c r="BG75" s="400"/>
      <c r="BH75" s="400"/>
      <c r="BI75" s="400"/>
      <c r="BJ75" s="400"/>
      <c r="BK75" s="400"/>
      <c r="BL75" s="400"/>
      <c r="BM75" s="400"/>
      <c r="BN75" s="400"/>
      <c r="BO75" s="400"/>
      <c r="BP75" s="400"/>
      <c r="BQ75" s="400"/>
      <c r="BR75" s="400"/>
      <c r="BS75" s="400"/>
      <c r="BT75" s="400"/>
    </row>
    <row r="76" spans="3:72" ht="12.75">
      <c r="C76" s="366" t="s">
        <v>357</v>
      </c>
      <c r="I76" s="400">
        <f>Detail!C178</f>
        <v>20957</v>
      </c>
      <c r="J76" s="402"/>
      <c r="K76" s="402"/>
      <c r="L76" s="423"/>
      <c r="M76" s="404"/>
      <c r="N76" s="400">
        <f>Detail!D178</f>
        <v>18192</v>
      </c>
      <c r="O76" s="402"/>
      <c r="P76" s="402"/>
      <c r="Q76" s="423"/>
      <c r="R76" s="404"/>
      <c r="S76" s="400">
        <f>Detail!F178</f>
        <v>19898</v>
      </c>
      <c r="T76" s="402"/>
      <c r="U76" s="402"/>
      <c r="V76" s="423"/>
      <c r="W76" s="404"/>
      <c r="X76" s="400">
        <f>Detail!H178</f>
        <v>0</v>
      </c>
      <c r="Y76" s="402"/>
      <c r="Z76" s="402"/>
      <c r="AA76" s="423"/>
      <c r="AB76" s="404"/>
      <c r="AC76" s="400">
        <f>Detail!I178</f>
        <v>0</v>
      </c>
      <c r="AD76" s="402"/>
      <c r="AE76" s="402"/>
      <c r="AF76" s="423"/>
      <c r="AG76" s="404"/>
      <c r="AH76" s="400">
        <f>Detail!J178</f>
        <v>0</v>
      </c>
      <c r="AI76" s="402"/>
      <c r="AJ76" s="402"/>
      <c r="AK76" s="423"/>
      <c r="AL76" s="404"/>
      <c r="AM76" s="400">
        <f>Detail!K178</f>
        <v>0</v>
      </c>
      <c r="AN76" s="402"/>
      <c r="AO76" s="402"/>
      <c r="AP76" s="423"/>
      <c r="AQ76" s="409"/>
      <c r="AR76" s="409"/>
      <c r="AS76" s="409"/>
      <c r="AT76" s="409"/>
      <c r="AU76" s="409"/>
      <c r="AV76" s="409"/>
      <c r="AW76" s="400"/>
      <c r="AX76" s="400"/>
      <c r="AY76" s="400"/>
      <c r="AZ76" s="400"/>
      <c r="BA76" s="400"/>
      <c r="BB76" s="400"/>
      <c r="BC76" s="400"/>
      <c r="BD76" s="400"/>
      <c r="BE76" s="400"/>
      <c r="BF76" s="400"/>
      <c r="BG76" s="400"/>
      <c r="BH76" s="400"/>
      <c r="BI76" s="400"/>
      <c r="BJ76" s="400"/>
      <c r="BK76" s="400"/>
      <c r="BL76" s="400"/>
      <c r="BM76" s="400"/>
      <c r="BN76" s="400"/>
      <c r="BO76" s="400"/>
      <c r="BP76" s="400"/>
      <c r="BQ76" s="400"/>
      <c r="BR76" s="400"/>
      <c r="BS76" s="400"/>
      <c r="BT76" s="400"/>
    </row>
    <row r="77" spans="3:72" ht="12.75">
      <c r="C77" s="366" t="s">
        <v>769</v>
      </c>
      <c r="I77" s="400">
        <f>Detail!C179</f>
        <v>0</v>
      </c>
      <c r="J77" s="402"/>
      <c r="K77" s="402"/>
      <c r="L77" s="423">
        <f>Summary!B49</f>
        <v>36621</v>
      </c>
      <c r="M77" s="404"/>
      <c r="N77" s="400">
        <f>Detail!D179</f>
        <v>2116</v>
      </c>
      <c r="O77" s="402"/>
      <c r="P77" s="402"/>
      <c r="Q77" s="423">
        <f>Summary!C49</f>
        <v>46405</v>
      </c>
      <c r="R77" s="404"/>
      <c r="S77" s="400">
        <f>Detail!F179</f>
        <v>0</v>
      </c>
      <c r="T77" s="402"/>
      <c r="U77" s="402"/>
      <c r="V77" s="423">
        <f>Summary!D49</f>
        <v>97434</v>
      </c>
      <c r="W77" s="404"/>
      <c r="X77" s="400">
        <f>Detail!H179</f>
        <v>0</v>
      </c>
      <c r="Y77" s="402"/>
      <c r="Z77" s="402"/>
      <c r="AA77" s="423">
        <f>Summary!E49</f>
        <v>0</v>
      </c>
      <c r="AB77" s="404"/>
      <c r="AC77" s="400">
        <f>Detail!I179</f>
        <v>0</v>
      </c>
      <c r="AD77" s="402"/>
      <c r="AE77" s="402"/>
      <c r="AF77" s="423">
        <f>Summary!F49</f>
        <v>0</v>
      </c>
      <c r="AG77" s="404"/>
      <c r="AH77" s="400">
        <f>Detail!J179</f>
        <v>0</v>
      </c>
      <c r="AI77" s="402"/>
      <c r="AJ77" s="402"/>
      <c r="AK77" s="423">
        <f>Summary!G49</f>
        <v>0</v>
      </c>
      <c r="AL77" s="404"/>
      <c r="AM77" s="400">
        <f>Detail!K179</f>
        <v>0</v>
      </c>
      <c r="AN77" s="402"/>
      <c r="AO77" s="402"/>
      <c r="AP77" s="423">
        <f>Summary!H49</f>
        <v>0</v>
      </c>
      <c r="AQ77" s="409"/>
      <c r="AR77" s="409" t="s">
        <v>818</v>
      </c>
      <c r="AS77" s="409"/>
      <c r="AT77" s="409"/>
      <c r="AU77" s="409"/>
      <c r="AV77" s="409"/>
      <c r="AW77" s="400"/>
      <c r="AX77" s="400"/>
      <c r="AY77" s="400"/>
      <c r="AZ77" s="400"/>
      <c r="BA77" s="400"/>
      <c r="BB77" s="400"/>
      <c r="BC77" s="400"/>
      <c r="BD77" s="400"/>
      <c r="BE77" s="400"/>
      <c r="BF77" s="400"/>
      <c r="BG77" s="400"/>
      <c r="BH77" s="400"/>
      <c r="BI77" s="400"/>
      <c r="BJ77" s="400"/>
      <c r="BK77" s="400"/>
      <c r="BL77" s="400"/>
      <c r="BM77" s="400"/>
      <c r="BN77" s="400"/>
      <c r="BO77" s="400"/>
      <c r="BP77" s="400"/>
      <c r="BQ77" s="400"/>
      <c r="BR77" s="400"/>
      <c r="BS77" s="400"/>
      <c r="BT77" s="400"/>
    </row>
    <row r="78" spans="3:72" ht="12.75">
      <c r="C78" s="366" t="s">
        <v>126</v>
      </c>
      <c r="I78" s="400">
        <f>Detail!C186</f>
        <v>0</v>
      </c>
      <c r="J78" s="402"/>
      <c r="K78" s="402"/>
      <c r="L78" s="423">
        <f>Detail!C244</f>
        <v>727</v>
      </c>
      <c r="M78" s="404"/>
      <c r="N78" s="400">
        <f>Detail!D186</f>
        <v>0</v>
      </c>
      <c r="O78" s="402"/>
      <c r="P78" s="402"/>
      <c r="Q78" s="423">
        <f>Detail!D244</f>
        <v>312</v>
      </c>
      <c r="R78" s="404"/>
      <c r="S78" s="400">
        <f>Detail!F186</f>
        <v>0</v>
      </c>
      <c r="T78" s="402"/>
      <c r="U78" s="402"/>
      <c r="V78" s="423">
        <f>Detail!F244</f>
        <v>2023</v>
      </c>
      <c r="W78" s="404"/>
      <c r="X78" s="400">
        <f>Detail!H186</f>
        <v>0</v>
      </c>
      <c r="Y78" s="402"/>
      <c r="Z78" s="402"/>
      <c r="AA78" s="423">
        <f>Detail!H244</f>
        <v>0</v>
      </c>
      <c r="AB78" s="404"/>
      <c r="AC78" s="400">
        <f>Detail!I186</f>
        <v>0</v>
      </c>
      <c r="AD78" s="402"/>
      <c r="AE78" s="402"/>
      <c r="AF78" s="423">
        <f>Detail!I244</f>
        <v>0</v>
      </c>
      <c r="AG78" s="404"/>
      <c r="AH78" s="400">
        <f>Detail!J186</f>
        <v>0</v>
      </c>
      <c r="AI78" s="402"/>
      <c r="AJ78" s="402"/>
      <c r="AK78" s="423">
        <f>Detail!J244</f>
        <v>0</v>
      </c>
      <c r="AL78" s="404"/>
      <c r="AM78" s="400">
        <f>Detail!K186</f>
        <v>0</v>
      </c>
      <c r="AN78" s="402"/>
      <c r="AO78" s="402"/>
      <c r="AP78" s="423">
        <f>Detail!K244</f>
        <v>0</v>
      </c>
      <c r="AQ78" s="409"/>
      <c r="AR78" s="409" t="s">
        <v>407</v>
      </c>
      <c r="AS78" s="409"/>
      <c r="AT78" s="409"/>
      <c r="AU78" s="409"/>
      <c r="AV78" s="409"/>
      <c r="AW78" s="400"/>
      <c r="AX78" s="400"/>
      <c r="AY78" s="400"/>
      <c r="AZ78" s="400"/>
      <c r="BA78" s="400"/>
      <c r="BB78" s="400"/>
      <c r="BC78" s="400"/>
      <c r="BD78" s="400"/>
      <c r="BE78" s="400"/>
      <c r="BF78" s="400"/>
      <c r="BG78" s="400"/>
      <c r="BH78" s="400"/>
      <c r="BI78" s="400"/>
      <c r="BJ78" s="400"/>
      <c r="BK78" s="400"/>
      <c r="BL78" s="400"/>
      <c r="BM78" s="400"/>
      <c r="BN78" s="400"/>
      <c r="BO78" s="400"/>
      <c r="BP78" s="400"/>
      <c r="BQ78" s="400"/>
      <c r="BR78" s="400"/>
      <c r="BS78" s="400"/>
      <c r="BT78" s="400"/>
    </row>
    <row r="79" spans="3:72" ht="12.75">
      <c r="C79" s="366" t="s">
        <v>804</v>
      </c>
      <c r="I79" s="400">
        <f>Detail!C187</f>
        <v>0</v>
      </c>
      <c r="J79" s="402"/>
      <c r="K79" s="402"/>
      <c r="L79" s="423">
        <f>Detail!C226</f>
        <v>-12808</v>
      </c>
      <c r="M79" s="404"/>
      <c r="N79" s="400">
        <f>Detail!D187</f>
        <v>0</v>
      </c>
      <c r="O79" s="402"/>
      <c r="P79" s="402"/>
      <c r="Q79" s="423">
        <f>Detail!D226</f>
        <v>-10595</v>
      </c>
      <c r="R79" s="404"/>
      <c r="S79" s="400">
        <f>Detail!F187</f>
        <v>0</v>
      </c>
      <c r="T79" s="402"/>
      <c r="U79" s="402"/>
      <c r="V79" s="423">
        <f>Detail!F226</f>
        <v>-33254</v>
      </c>
      <c r="W79" s="404"/>
      <c r="X79" s="400">
        <f>Detail!H187</f>
        <v>0</v>
      </c>
      <c r="Y79" s="402"/>
      <c r="Z79" s="402"/>
      <c r="AA79" s="423">
        <f>Detail!H226</f>
        <v>0</v>
      </c>
      <c r="AB79" s="404"/>
      <c r="AC79" s="400">
        <f>Detail!I187</f>
        <v>0</v>
      </c>
      <c r="AD79" s="402"/>
      <c r="AE79" s="402"/>
      <c r="AF79" s="423">
        <f>Detail!I226</f>
        <v>0</v>
      </c>
      <c r="AG79" s="404"/>
      <c r="AH79" s="400">
        <f>Detail!J187</f>
        <v>0</v>
      </c>
      <c r="AI79" s="402"/>
      <c r="AJ79" s="402"/>
      <c r="AK79" s="423">
        <f>Detail!J226</f>
        <v>0</v>
      </c>
      <c r="AL79" s="404"/>
      <c r="AM79" s="400">
        <f>Detail!K187</f>
        <v>0</v>
      </c>
      <c r="AN79" s="402"/>
      <c r="AO79" s="402"/>
      <c r="AP79" s="423">
        <f>Detail!K226</f>
        <v>0</v>
      </c>
      <c r="AQ79" s="409"/>
      <c r="AR79" s="409" t="s">
        <v>819</v>
      </c>
      <c r="AS79" s="409"/>
      <c r="AT79" s="409"/>
      <c r="AU79" s="409"/>
      <c r="AV79" s="409"/>
      <c r="AW79" s="400"/>
      <c r="AX79" s="400"/>
      <c r="AY79" s="400"/>
      <c r="AZ79" s="400"/>
      <c r="BA79" s="400"/>
      <c r="BB79" s="400"/>
      <c r="BC79" s="400"/>
      <c r="BD79" s="400"/>
      <c r="BE79" s="400"/>
      <c r="BF79" s="400"/>
      <c r="BG79" s="400"/>
      <c r="BH79" s="400"/>
      <c r="BI79" s="400"/>
      <c r="BJ79" s="400"/>
      <c r="BK79" s="400"/>
      <c r="BL79" s="400"/>
      <c r="BM79" s="400"/>
      <c r="BN79" s="400"/>
      <c r="BO79" s="400"/>
      <c r="BP79" s="400"/>
      <c r="BQ79" s="400"/>
      <c r="BR79" s="400"/>
      <c r="BS79" s="400"/>
      <c r="BT79" s="400"/>
    </row>
    <row r="80" spans="3:72" ht="12.75">
      <c r="C80" s="366" t="s">
        <v>770</v>
      </c>
      <c r="I80" s="400">
        <f>Detail!C180</f>
        <v>-461</v>
      </c>
      <c r="J80" s="402"/>
      <c r="K80" s="402"/>
      <c r="L80" s="423">
        <f>Detail!C186</f>
        <v>0</v>
      </c>
      <c r="M80" s="404"/>
      <c r="N80" s="400">
        <f>Detail!D180</f>
        <v>-267</v>
      </c>
      <c r="O80" s="402"/>
      <c r="P80" s="402"/>
      <c r="Q80" s="423">
        <f>Detail!D186</f>
        <v>0</v>
      </c>
      <c r="R80" s="404"/>
      <c r="S80" s="400">
        <f>Detail!F180</f>
        <v>-505</v>
      </c>
      <c r="T80" s="402"/>
      <c r="U80" s="402"/>
      <c r="V80" s="423">
        <f>Detail!F186</f>
        <v>0</v>
      </c>
      <c r="W80" s="404"/>
      <c r="X80" s="400">
        <f>Detail!H180</f>
        <v>0</v>
      </c>
      <c r="Y80" s="402"/>
      <c r="Z80" s="402"/>
      <c r="AA80" s="423">
        <f>Detail!H186</f>
        <v>0</v>
      </c>
      <c r="AB80" s="404"/>
      <c r="AC80" s="400">
        <f>Detail!I180</f>
        <v>0</v>
      </c>
      <c r="AD80" s="402"/>
      <c r="AE80" s="402"/>
      <c r="AF80" s="423">
        <f>Detail!I186</f>
        <v>0</v>
      </c>
      <c r="AG80" s="404"/>
      <c r="AH80" s="400">
        <f>Detail!J180</f>
        <v>0</v>
      </c>
      <c r="AI80" s="402"/>
      <c r="AJ80" s="402"/>
      <c r="AK80" s="423">
        <f>Detail!J186</f>
        <v>0</v>
      </c>
      <c r="AL80" s="404"/>
      <c r="AM80" s="400">
        <f>Detail!K180</f>
        <v>0</v>
      </c>
      <c r="AN80" s="402"/>
      <c r="AO80" s="402"/>
      <c r="AP80" s="423">
        <f>Detail!K186</f>
        <v>0</v>
      </c>
      <c r="AQ80" s="409"/>
      <c r="AR80" s="409" t="s">
        <v>820</v>
      </c>
      <c r="AS80" s="409"/>
      <c r="AT80" s="409"/>
      <c r="AU80" s="409"/>
      <c r="AV80" s="409"/>
      <c r="AW80" s="400"/>
      <c r="AX80" s="400"/>
      <c r="AY80" s="400"/>
      <c r="AZ80" s="400"/>
      <c r="BA80" s="400"/>
      <c r="BB80" s="400"/>
      <c r="BC80" s="400"/>
      <c r="BD80" s="400"/>
      <c r="BE80" s="400"/>
      <c r="BF80" s="400"/>
      <c r="BG80" s="400"/>
      <c r="BH80" s="400"/>
      <c r="BI80" s="400"/>
      <c r="BJ80" s="400"/>
      <c r="BK80" s="400"/>
      <c r="BL80" s="400"/>
      <c r="BM80" s="400"/>
      <c r="BN80" s="400"/>
      <c r="BO80" s="400"/>
      <c r="BP80" s="400"/>
      <c r="BQ80" s="400"/>
      <c r="BR80" s="400"/>
      <c r="BS80" s="400"/>
      <c r="BT80" s="400"/>
    </row>
    <row r="81" spans="3:72" ht="12.75">
      <c r="C81" s="424" t="s">
        <v>809</v>
      </c>
      <c r="I81" s="425">
        <f>Detail!C181</f>
        <v>-11036</v>
      </c>
      <c r="J81" s="425" t="s">
        <v>822</v>
      </c>
      <c r="K81" s="402"/>
      <c r="L81" s="420">
        <f>SUM(L77:L80)</f>
        <v>24540</v>
      </c>
      <c r="M81" s="396"/>
      <c r="N81" s="425">
        <f>Detail!D181</f>
        <v>4300</v>
      </c>
      <c r="O81" s="402"/>
      <c r="P81" s="402"/>
      <c r="Q81" s="420">
        <f>SUM(Q77:Q80)</f>
        <v>36122</v>
      </c>
      <c r="R81" s="396"/>
      <c r="S81" s="425">
        <f>Detail!F181</f>
        <v>-890</v>
      </c>
      <c r="T81" s="402"/>
      <c r="U81" s="402"/>
      <c r="V81" s="420">
        <f>SUM(V77:V80)</f>
        <v>66203</v>
      </c>
      <c r="W81" s="396"/>
      <c r="X81" s="425">
        <f>Detail!H181</f>
        <v>0</v>
      </c>
      <c r="Y81" s="402"/>
      <c r="Z81" s="402"/>
      <c r="AA81" s="420">
        <f>SUM(AA77:AA80)</f>
        <v>0</v>
      </c>
      <c r="AB81" s="396"/>
      <c r="AC81" s="425">
        <f>Detail!I181</f>
        <v>0</v>
      </c>
      <c r="AD81" s="402"/>
      <c r="AE81" s="402"/>
      <c r="AF81" s="420">
        <f>SUM(AF77:AF80)</f>
        <v>0</v>
      </c>
      <c r="AG81" s="396"/>
      <c r="AH81" s="425">
        <f>Detail!J181</f>
        <v>0</v>
      </c>
      <c r="AI81" s="402"/>
      <c r="AJ81" s="402"/>
      <c r="AK81" s="420">
        <f>SUM(AK77:AK80)</f>
        <v>0</v>
      </c>
      <c r="AL81" s="396"/>
      <c r="AM81" s="425">
        <f>Detail!K181</f>
        <v>0</v>
      </c>
      <c r="AN81" s="402"/>
      <c r="AO81" s="402"/>
      <c r="AP81" s="420">
        <f>SUM(AP77:AP80)</f>
        <v>0</v>
      </c>
      <c r="AQ81" s="409"/>
      <c r="AR81" s="409"/>
      <c r="AS81" s="409"/>
      <c r="AT81" s="409"/>
      <c r="AU81" s="409"/>
      <c r="AV81" s="409"/>
      <c r="AW81" s="400"/>
      <c r="AX81" s="400"/>
      <c r="AY81" s="400"/>
      <c r="AZ81" s="400"/>
      <c r="BA81" s="400"/>
      <c r="BB81" s="400"/>
      <c r="BC81" s="400"/>
      <c r="BD81" s="400"/>
      <c r="BE81" s="400"/>
      <c r="BF81" s="400"/>
      <c r="BG81" s="400"/>
      <c r="BH81" s="400"/>
      <c r="BI81" s="400"/>
      <c r="BJ81" s="400"/>
      <c r="BK81" s="400"/>
      <c r="BL81" s="400"/>
      <c r="BM81" s="400"/>
      <c r="BN81" s="400"/>
      <c r="BO81" s="400"/>
      <c r="BP81" s="400"/>
      <c r="BQ81" s="400"/>
      <c r="BR81" s="400"/>
      <c r="BS81" s="400"/>
      <c r="BT81" s="400"/>
    </row>
    <row r="82" spans="9:72" ht="12.75">
      <c r="I82" s="400"/>
      <c r="J82" s="402"/>
      <c r="K82" s="402"/>
      <c r="L82" s="423">
        <f>L73-L81</f>
        <v>-249045</v>
      </c>
      <c r="M82" s="404"/>
      <c r="N82" s="400"/>
      <c r="O82" s="402"/>
      <c r="P82" s="402"/>
      <c r="Q82" s="423">
        <f>Q73-Q81</f>
        <v>-285958</v>
      </c>
      <c r="R82" s="404"/>
      <c r="S82" s="400"/>
      <c r="T82" s="402"/>
      <c r="U82" s="402"/>
      <c r="V82" s="423">
        <f>V73-V81</f>
        <v>-480396</v>
      </c>
      <c r="W82" s="404"/>
      <c r="X82" s="400"/>
      <c r="Y82" s="402"/>
      <c r="Z82" s="402"/>
      <c r="AA82" s="423">
        <f>AA73-AA81</f>
        <v>505</v>
      </c>
      <c r="AB82" s="404"/>
      <c r="AC82" s="400"/>
      <c r="AD82" s="402"/>
      <c r="AE82" s="402"/>
      <c r="AF82" s="423">
        <f>AF73-AF81</f>
        <v>0</v>
      </c>
      <c r="AG82" s="404"/>
      <c r="AH82" s="400"/>
      <c r="AI82" s="402"/>
      <c r="AJ82" s="402"/>
      <c r="AK82" s="423">
        <f>AK73-AK81</f>
        <v>0</v>
      </c>
      <c r="AL82" s="404"/>
      <c r="AM82" s="400"/>
      <c r="AN82" s="402"/>
      <c r="AO82" s="402"/>
      <c r="AP82" s="423">
        <f>AP73-AP81</f>
        <v>0</v>
      </c>
      <c r="AQ82" s="409"/>
      <c r="AR82" s="409"/>
      <c r="AS82" s="409"/>
      <c r="AT82" s="409"/>
      <c r="AU82" s="409"/>
      <c r="AV82" s="409"/>
      <c r="AW82" s="400"/>
      <c r="AX82" s="400"/>
      <c r="AY82" s="400"/>
      <c r="AZ82" s="400"/>
      <c r="BA82" s="400"/>
      <c r="BB82" s="400"/>
      <c r="BC82" s="400"/>
      <c r="BD82" s="400"/>
      <c r="BE82" s="400"/>
      <c r="BF82" s="400"/>
      <c r="BG82" s="400"/>
      <c r="BH82" s="400"/>
      <c r="BI82" s="400"/>
      <c r="BJ82" s="400"/>
      <c r="BK82" s="400"/>
      <c r="BL82" s="400"/>
      <c r="BM82" s="400"/>
      <c r="BN82" s="400"/>
      <c r="BO82" s="400"/>
      <c r="BP82" s="400"/>
      <c r="BQ82" s="400"/>
      <c r="BR82" s="400"/>
      <c r="BS82" s="400"/>
      <c r="BT82" s="400"/>
    </row>
    <row r="83" spans="1:72" ht="12.75">
      <c r="A83" s="392" t="s">
        <v>367</v>
      </c>
      <c r="B83" s="392"/>
      <c r="I83" s="406">
        <f>SUM(I84:I87)</f>
        <v>-9732</v>
      </c>
      <c r="J83" s="402"/>
      <c r="K83" s="402"/>
      <c r="L83" s="403"/>
      <c r="M83" s="404"/>
      <c r="N83" s="406">
        <f>SUM(N84:N87)</f>
        <v>15701</v>
      </c>
      <c r="O83" s="402"/>
      <c r="P83" s="402"/>
      <c r="Q83" s="403"/>
      <c r="R83" s="404"/>
      <c r="S83" s="406">
        <f>SUM(S84:S87)</f>
        <v>57133</v>
      </c>
      <c r="T83" s="402"/>
      <c r="U83" s="402"/>
      <c r="V83" s="403"/>
      <c r="W83" s="404"/>
      <c r="X83" s="406">
        <f>SUM(X84:X87)</f>
        <v>0</v>
      </c>
      <c r="Y83" s="402"/>
      <c r="Z83" s="402"/>
      <c r="AA83" s="403"/>
      <c r="AB83" s="404"/>
      <c r="AC83" s="406">
        <f>SUM(AC84:AC87)</f>
        <v>0</v>
      </c>
      <c r="AD83" s="402"/>
      <c r="AE83" s="402"/>
      <c r="AF83" s="403"/>
      <c r="AG83" s="404"/>
      <c r="AH83" s="406">
        <f>SUM(AH84:AH87)</f>
        <v>0</v>
      </c>
      <c r="AI83" s="402"/>
      <c r="AJ83" s="402"/>
      <c r="AK83" s="403"/>
      <c r="AL83" s="404"/>
      <c r="AM83" s="406">
        <f>SUM(AM84:AM87)</f>
        <v>0</v>
      </c>
      <c r="AN83" s="402"/>
      <c r="AO83" s="402"/>
      <c r="AP83" s="403"/>
      <c r="AQ83" s="409"/>
      <c r="AR83" s="409"/>
      <c r="AS83" s="409"/>
      <c r="AT83" s="409"/>
      <c r="AU83" s="409"/>
      <c r="AV83" s="409"/>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row>
    <row r="84" spans="3:72" ht="12.75">
      <c r="C84" s="366" t="s">
        <v>771</v>
      </c>
      <c r="I84" s="400">
        <f>Detail!C191</f>
        <v>-182</v>
      </c>
      <c r="J84" s="402"/>
      <c r="K84" s="402"/>
      <c r="L84" s="403"/>
      <c r="M84" s="404"/>
      <c r="N84" s="400">
        <f>Detail!D191</f>
        <v>7769</v>
      </c>
      <c r="O84" s="402"/>
      <c r="P84" s="402"/>
      <c r="Q84" s="403"/>
      <c r="R84" s="404"/>
      <c r="S84" s="400">
        <f>Detail!F191</f>
        <v>100810</v>
      </c>
      <c r="T84" s="402"/>
      <c r="U84" s="402"/>
      <c r="V84" s="403"/>
      <c r="W84" s="404"/>
      <c r="X84" s="400">
        <f>Detail!H191</f>
        <v>0</v>
      </c>
      <c r="Y84" s="402"/>
      <c r="Z84" s="402"/>
      <c r="AA84" s="403"/>
      <c r="AB84" s="404"/>
      <c r="AC84" s="400">
        <f>Detail!I191</f>
        <v>0</v>
      </c>
      <c r="AD84" s="402"/>
      <c r="AE84" s="402"/>
      <c r="AF84" s="403"/>
      <c r="AG84" s="404"/>
      <c r="AH84" s="400">
        <f>Detail!J191</f>
        <v>0</v>
      </c>
      <c r="AI84" s="402"/>
      <c r="AJ84" s="402"/>
      <c r="AK84" s="403"/>
      <c r="AL84" s="404"/>
      <c r="AM84" s="400">
        <f>Detail!K191</f>
        <v>0</v>
      </c>
      <c r="AN84" s="402"/>
      <c r="AO84" s="402"/>
      <c r="AP84" s="403"/>
      <c r="AQ84" s="409"/>
      <c r="AR84" s="409"/>
      <c r="AS84" s="409"/>
      <c r="AT84" s="409"/>
      <c r="AU84" s="409"/>
      <c r="AV84" s="409"/>
      <c r="AW84" s="400"/>
      <c r="AX84" s="400"/>
      <c r="AY84" s="400"/>
      <c r="AZ84" s="400"/>
      <c r="BA84" s="400"/>
      <c r="BB84" s="400"/>
      <c r="BC84" s="400"/>
      <c r="BD84" s="400"/>
      <c r="BE84" s="400"/>
      <c r="BF84" s="400"/>
      <c r="BG84" s="400"/>
      <c r="BH84" s="400"/>
      <c r="BI84" s="400"/>
      <c r="BJ84" s="400"/>
      <c r="BK84" s="400"/>
      <c r="BL84" s="400"/>
      <c r="BM84" s="400"/>
      <c r="BN84" s="400"/>
      <c r="BO84" s="400"/>
      <c r="BP84" s="400"/>
      <c r="BQ84" s="400"/>
      <c r="BR84" s="400"/>
      <c r="BS84" s="400"/>
      <c r="BT84" s="400"/>
    </row>
    <row r="85" spans="3:72" ht="12.75">
      <c r="C85" s="366" t="s">
        <v>772</v>
      </c>
      <c r="I85" s="400">
        <f>Detail!C201</f>
        <v>-7289</v>
      </c>
      <c r="J85" s="402"/>
      <c r="K85" s="402"/>
      <c r="L85" s="403"/>
      <c r="M85" s="404"/>
      <c r="N85" s="400">
        <f>Detail!D201</f>
        <v>-2251</v>
      </c>
      <c r="O85" s="402"/>
      <c r="P85" s="402"/>
      <c r="Q85" s="403"/>
      <c r="R85" s="404"/>
      <c r="S85" s="400">
        <f>Detail!F201</f>
        <v>-54965</v>
      </c>
      <c r="T85" s="402"/>
      <c r="U85" s="402"/>
      <c r="V85" s="403"/>
      <c r="W85" s="404"/>
      <c r="X85" s="400">
        <f>Detail!H201</f>
        <v>0</v>
      </c>
      <c r="Y85" s="402"/>
      <c r="Z85" s="402"/>
      <c r="AA85" s="403"/>
      <c r="AB85" s="404"/>
      <c r="AC85" s="400">
        <f>Detail!I201</f>
        <v>0</v>
      </c>
      <c r="AD85" s="402"/>
      <c r="AE85" s="402"/>
      <c r="AF85" s="403"/>
      <c r="AG85" s="404"/>
      <c r="AH85" s="400">
        <f>Detail!J201</f>
        <v>0</v>
      </c>
      <c r="AI85" s="402"/>
      <c r="AJ85" s="402"/>
      <c r="AK85" s="403"/>
      <c r="AL85" s="404"/>
      <c r="AM85" s="400">
        <f>Detail!K201</f>
        <v>0</v>
      </c>
      <c r="AN85" s="402"/>
      <c r="AO85" s="402"/>
      <c r="AP85" s="403"/>
      <c r="AQ85" s="409"/>
      <c r="AR85" s="409"/>
      <c r="AS85" s="409"/>
      <c r="AT85" s="409"/>
      <c r="AU85" s="409"/>
      <c r="AV85" s="409"/>
      <c r="AW85" s="400"/>
      <c r="AX85" s="400"/>
      <c r="AY85" s="400"/>
      <c r="AZ85" s="400"/>
      <c r="BA85" s="400"/>
      <c r="BB85" s="400"/>
      <c r="BC85" s="400"/>
      <c r="BD85" s="400"/>
      <c r="BE85" s="400"/>
      <c r="BF85" s="400"/>
      <c r="BG85" s="400"/>
      <c r="BH85" s="400"/>
      <c r="BI85" s="400"/>
      <c r="BJ85" s="400"/>
      <c r="BK85" s="400"/>
      <c r="BL85" s="400"/>
      <c r="BM85" s="400"/>
      <c r="BN85" s="400"/>
      <c r="BO85" s="400"/>
      <c r="BP85" s="400"/>
      <c r="BQ85" s="400"/>
      <c r="BR85" s="400"/>
      <c r="BS85" s="400"/>
      <c r="BT85" s="400"/>
    </row>
    <row r="86" spans="3:72" ht="12.75">
      <c r="C86" s="366" t="s">
        <v>773</v>
      </c>
      <c r="I86" s="400">
        <f>Detail!C210</f>
        <v>-2261</v>
      </c>
      <c r="J86" s="402"/>
      <c r="K86" s="402"/>
      <c r="L86" s="403"/>
      <c r="M86" s="404"/>
      <c r="N86" s="400">
        <f>Detail!D210</f>
        <v>10183</v>
      </c>
      <c r="O86" s="402"/>
      <c r="P86" s="402"/>
      <c r="Q86" s="403"/>
      <c r="R86" s="404"/>
      <c r="S86" s="400">
        <f>Detail!F210</f>
        <v>-375</v>
      </c>
      <c r="T86" s="402"/>
      <c r="U86" s="402"/>
      <c r="V86" s="403"/>
      <c r="W86" s="404"/>
      <c r="X86" s="400">
        <f>Detail!H210</f>
        <v>0</v>
      </c>
      <c r="Y86" s="402"/>
      <c r="Z86" s="402"/>
      <c r="AA86" s="403"/>
      <c r="AB86" s="404"/>
      <c r="AC86" s="400">
        <f>Detail!I210</f>
        <v>0</v>
      </c>
      <c r="AD86" s="402"/>
      <c r="AE86" s="402"/>
      <c r="AF86" s="403"/>
      <c r="AG86" s="404"/>
      <c r="AH86" s="400">
        <f>Detail!J210</f>
        <v>0</v>
      </c>
      <c r="AI86" s="402"/>
      <c r="AJ86" s="402"/>
      <c r="AK86" s="403"/>
      <c r="AL86" s="404"/>
      <c r="AM86" s="400">
        <f>Detail!K210</f>
        <v>0</v>
      </c>
      <c r="AN86" s="402"/>
      <c r="AO86" s="402"/>
      <c r="AP86" s="403"/>
      <c r="AQ86" s="409"/>
      <c r="AR86" s="409"/>
      <c r="AS86" s="409"/>
      <c r="AT86" s="409"/>
      <c r="AU86" s="409"/>
      <c r="AV86" s="409"/>
      <c r="AW86" s="400"/>
      <c r="AX86" s="400"/>
      <c r="AY86" s="400"/>
      <c r="AZ86" s="400"/>
      <c r="BA86" s="400"/>
      <c r="BB86" s="400"/>
      <c r="BC86" s="400"/>
      <c r="BD86" s="400"/>
      <c r="BE86" s="400"/>
      <c r="BF86" s="400"/>
      <c r="BG86" s="400"/>
      <c r="BH86" s="400"/>
      <c r="BI86" s="400"/>
      <c r="BJ86" s="400"/>
      <c r="BK86" s="400"/>
      <c r="BL86" s="400"/>
      <c r="BM86" s="400"/>
      <c r="BN86" s="400"/>
      <c r="BO86" s="400"/>
      <c r="BP86" s="400"/>
      <c r="BQ86" s="400"/>
      <c r="BR86" s="400"/>
      <c r="BS86" s="400"/>
      <c r="BT86" s="400"/>
    </row>
    <row r="87" spans="3:72" ht="12.75">
      <c r="C87" s="424" t="s">
        <v>774</v>
      </c>
      <c r="I87" s="425">
        <f>Detail!C211</f>
        <v>0</v>
      </c>
      <c r="J87" s="425" t="s">
        <v>821</v>
      </c>
      <c r="K87" s="402"/>
      <c r="L87" s="403"/>
      <c r="M87" s="404"/>
      <c r="N87" s="425">
        <f>Detail!D211</f>
        <v>0</v>
      </c>
      <c r="O87" s="402"/>
      <c r="P87" s="402"/>
      <c r="Q87" s="403"/>
      <c r="R87" s="404"/>
      <c r="S87" s="425">
        <f>Detail!F211</f>
        <v>11663</v>
      </c>
      <c r="T87" s="402"/>
      <c r="U87" s="402"/>
      <c r="V87" s="403"/>
      <c r="W87" s="404"/>
      <c r="X87" s="425">
        <f>Detail!H211</f>
        <v>0</v>
      </c>
      <c r="Y87" s="402"/>
      <c r="Z87" s="402"/>
      <c r="AA87" s="403"/>
      <c r="AB87" s="404"/>
      <c r="AC87" s="425">
        <f>Detail!I211</f>
        <v>0</v>
      </c>
      <c r="AD87" s="402"/>
      <c r="AE87" s="402"/>
      <c r="AF87" s="403"/>
      <c r="AG87" s="404"/>
      <c r="AH87" s="425">
        <f>Detail!J211</f>
        <v>0</v>
      </c>
      <c r="AI87" s="402"/>
      <c r="AJ87" s="402"/>
      <c r="AK87" s="403"/>
      <c r="AL87" s="404"/>
      <c r="AM87" s="425">
        <f>Detail!K211</f>
        <v>0</v>
      </c>
      <c r="AN87" s="402"/>
      <c r="AO87" s="402"/>
      <c r="AP87" s="403"/>
      <c r="AQ87" s="409"/>
      <c r="AR87" s="409"/>
      <c r="AS87" s="409"/>
      <c r="AT87" s="409"/>
      <c r="AU87" s="409"/>
      <c r="AV87" s="409"/>
      <c r="AW87" s="400"/>
      <c r="AX87" s="400"/>
      <c r="AY87" s="400"/>
      <c r="AZ87" s="400"/>
      <c r="BA87" s="400"/>
      <c r="BB87" s="400"/>
      <c r="BC87" s="400"/>
      <c r="BD87" s="400"/>
      <c r="BE87" s="400"/>
      <c r="BF87" s="400"/>
      <c r="BG87" s="400"/>
      <c r="BH87" s="400"/>
      <c r="BI87" s="400"/>
      <c r="BJ87" s="400"/>
      <c r="BK87" s="400"/>
      <c r="BL87" s="400"/>
      <c r="BM87" s="400"/>
      <c r="BN87" s="400"/>
      <c r="BO87" s="400"/>
      <c r="BP87" s="400"/>
      <c r="BQ87" s="400"/>
      <c r="BR87" s="400"/>
      <c r="BS87" s="400"/>
      <c r="BT87" s="400"/>
    </row>
    <row r="88" spans="9:72" ht="12.75">
      <c r="I88" s="400"/>
      <c r="J88" s="402"/>
      <c r="K88" s="402"/>
      <c r="L88" s="403"/>
      <c r="M88" s="404"/>
      <c r="N88" s="400"/>
      <c r="O88" s="402"/>
      <c r="P88" s="402"/>
      <c r="Q88" s="403"/>
      <c r="R88" s="404"/>
      <c r="S88" s="400"/>
      <c r="T88" s="402"/>
      <c r="U88" s="402"/>
      <c r="V88" s="403"/>
      <c r="W88" s="404"/>
      <c r="X88" s="400"/>
      <c r="Y88" s="402"/>
      <c r="Z88" s="402"/>
      <c r="AA88" s="403"/>
      <c r="AB88" s="404"/>
      <c r="AC88" s="400"/>
      <c r="AD88" s="402"/>
      <c r="AE88" s="402"/>
      <c r="AF88" s="403"/>
      <c r="AG88" s="404"/>
      <c r="AH88" s="400"/>
      <c r="AI88" s="402"/>
      <c r="AJ88" s="402"/>
      <c r="AK88" s="403"/>
      <c r="AL88" s="404"/>
      <c r="AM88" s="400"/>
      <c r="AN88" s="402"/>
      <c r="AO88" s="402"/>
      <c r="AP88" s="403"/>
      <c r="AQ88" s="409"/>
      <c r="AR88" s="409"/>
      <c r="AS88" s="409"/>
      <c r="AT88" s="409"/>
      <c r="AU88" s="409"/>
      <c r="AV88" s="409"/>
      <c r="AW88" s="400"/>
      <c r="AX88" s="400"/>
      <c r="AY88" s="400"/>
      <c r="AZ88" s="400"/>
      <c r="BA88" s="400"/>
      <c r="BB88" s="400"/>
      <c r="BC88" s="400"/>
      <c r="BD88" s="400"/>
      <c r="BE88" s="400"/>
      <c r="BF88" s="400"/>
      <c r="BG88" s="400"/>
      <c r="BH88" s="400"/>
      <c r="BI88" s="400"/>
      <c r="BJ88" s="400"/>
      <c r="BK88" s="400"/>
      <c r="BL88" s="400"/>
      <c r="BM88" s="400"/>
      <c r="BN88" s="400"/>
      <c r="BO88" s="400"/>
      <c r="BP88" s="400"/>
      <c r="BQ88" s="400"/>
      <c r="BR88" s="400"/>
      <c r="BS88" s="400"/>
      <c r="BT88" s="400"/>
    </row>
    <row r="89" spans="9:72" ht="12.75">
      <c r="I89" s="400"/>
      <c r="J89" s="402"/>
      <c r="K89" s="402"/>
      <c r="L89" s="403"/>
      <c r="M89" s="404"/>
      <c r="N89" s="400"/>
      <c r="O89" s="402"/>
      <c r="P89" s="402"/>
      <c r="Q89" s="403"/>
      <c r="R89" s="404"/>
      <c r="S89" s="400"/>
      <c r="T89" s="402"/>
      <c r="U89" s="402"/>
      <c r="V89" s="403"/>
      <c r="W89" s="404"/>
      <c r="X89" s="400"/>
      <c r="Y89" s="402"/>
      <c r="Z89" s="402"/>
      <c r="AA89" s="403"/>
      <c r="AB89" s="404"/>
      <c r="AC89" s="400"/>
      <c r="AD89" s="402"/>
      <c r="AE89" s="402"/>
      <c r="AF89" s="403"/>
      <c r="AG89" s="404"/>
      <c r="AH89" s="400"/>
      <c r="AI89" s="402"/>
      <c r="AJ89" s="402"/>
      <c r="AK89" s="403"/>
      <c r="AL89" s="404"/>
      <c r="AM89" s="400"/>
      <c r="AN89" s="402"/>
      <c r="AO89" s="402"/>
      <c r="AP89" s="403"/>
      <c r="AQ89" s="409"/>
      <c r="AR89" s="409"/>
      <c r="AS89" s="409"/>
      <c r="AT89" s="409"/>
      <c r="AU89" s="409"/>
      <c r="AV89" s="409"/>
      <c r="AW89" s="400"/>
      <c r="AX89" s="400"/>
      <c r="AY89" s="400"/>
      <c r="AZ89" s="400"/>
      <c r="BA89" s="400"/>
      <c r="BB89" s="400"/>
      <c r="BC89" s="400"/>
      <c r="BD89" s="400"/>
      <c r="BE89" s="400"/>
      <c r="BF89" s="400"/>
      <c r="BG89" s="400"/>
      <c r="BH89" s="400"/>
      <c r="BI89" s="400"/>
      <c r="BJ89" s="400"/>
      <c r="BK89" s="400"/>
      <c r="BL89" s="400"/>
      <c r="BM89" s="400"/>
      <c r="BN89" s="400"/>
      <c r="BO89" s="400"/>
      <c r="BP89" s="400"/>
      <c r="BQ89" s="400"/>
      <c r="BR89" s="400"/>
      <c r="BS89" s="400"/>
      <c r="BT89" s="400"/>
    </row>
    <row r="90" spans="13:38" ht="12.75">
      <c r="M90" s="427"/>
      <c r="R90" s="427"/>
      <c r="W90" s="427"/>
      <c r="AB90" s="427"/>
      <c r="AG90" s="427"/>
      <c r="AL90" s="427"/>
    </row>
    <row r="91" spans="13:38" ht="12.75">
      <c r="M91" s="427"/>
      <c r="R91" s="427"/>
      <c r="W91" s="427"/>
      <c r="AB91" s="427"/>
      <c r="AG91" s="427"/>
      <c r="AL91" s="427"/>
    </row>
    <row r="92" spans="1:38" ht="12.75">
      <c r="A92" s="392" t="s">
        <v>775</v>
      </c>
      <c r="B92" s="392"/>
      <c r="M92" s="427"/>
      <c r="R92" s="427"/>
      <c r="W92" s="427"/>
      <c r="AB92" s="427"/>
      <c r="AG92" s="427"/>
      <c r="AL92" s="427"/>
    </row>
    <row r="93" spans="1:38" ht="12.75">
      <c r="A93" s="392"/>
      <c r="B93" s="392"/>
      <c r="C93" s="366" t="s">
        <v>776</v>
      </c>
      <c r="M93" s="427"/>
      <c r="R93" s="427"/>
      <c r="W93" s="427"/>
      <c r="AB93" s="427"/>
      <c r="AG93" s="427"/>
      <c r="AL93" s="427"/>
    </row>
    <row r="94" spans="1:38" ht="12.75">
      <c r="A94" s="392"/>
      <c r="B94" s="392"/>
      <c r="D94" s="366" t="s">
        <v>777</v>
      </c>
      <c r="M94" s="427"/>
      <c r="R94" s="427"/>
      <c r="W94" s="427"/>
      <c r="AB94" s="427"/>
      <c r="AG94" s="427"/>
      <c r="AL94" s="427"/>
    </row>
    <row r="95" spans="1:38" ht="12.75">
      <c r="A95" s="392"/>
      <c r="B95" s="392"/>
      <c r="D95" s="366" t="s">
        <v>778</v>
      </c>
      <c r="M95" s="427"/>
      <c r="R95" s="427"/>
      <c r="W95" s="427"/>
      <c r="AB95" s="427"/>
      <c r="AG95" s="427"/>
      <c r="AL95" s="427"/>
    </row>
    <row r="96" spans="1:38" ht="12.75">
      <c r="A96" s="392"/>
      <c r="B96" s="392"/>
      <c r="D96" s="366" t="s">
        <v>779</v>
      </c>
      <c r="M96" s="427"/>
      <c r="R96" s="427"/>
      <c r="W96" s="427"/>
      <c r="AB96" s="427"/>
      <c r="AG96" s="427"/>
      <c r="AL96" s="427"/>
    </row>
    <row r="97" spans="1:38" ht="12.75">
      <c r="A97" s="392"/>
      <c r="B97" s="392"/>
      <c r="D97" s="366" t="s">
        <v>367</v>
      </c>
      <c r="M97" s="427"/>
      <c r="R97" s="427"/>
      <c r="W97" s="427"/>
      <c r="AB97" s="427"/>
      <c r="AG97" s="427"/>
      <c r="AL97" s="427"/>
    </row>
    <row r="98" spans="1:38" ht="12.75">
      <c r="A98" s="392"/>
      <c r="B98" s="392"/>
      <c r="D98" s="366" t="s">
        <v>773</v>
      </c>
      <c r="M98" s="427"/>
      <c r="R98" s="427"/>
      <c r="W98" s="427"/>
      <c r="AB98" s="427"/>
      <c r="AG98" s="427"/>
      <c r="AL98" s="427"/>
    </row>
    <row r="99" spans="1:38" ht="12.75">
      <c r="A99" s="392"/>
      <c r="B99" s="392"/>
      <c r="D99" s="366" t="s">
        <v>774</v>
      </c>
      <c r="M99" s="427"/>
      <c r="R99" s="427"/>
      <c r="W99" s="427"/>
      <c r="AB99" s="427"/>
      <c r="AG99" s="427"/>
      <c r="AL99" s="427"/>
    </row>
    <row r="100" spans="4:38" ht="12.75">
      <c r="D100" s="366" t="s">
        <v>780</v>
      </c>
      <c r="M100" s="427"/>
      <c r="R100" s="427"/>
      <c r="W100" s="427"/>
      <c r="AB100" s="427"/>
      <c r="AG100" s="427"/>
      <c r="AL100" s="427"/>
    </row>
    <row r="101" spans="4:38" ht="12.75">
      <c r="D101" s="366" t="s">
        <v>781</v>
      </c>
      <c r="M101" s="427"/>
      <c r="R101" s="427"/>
      <c r="W101" s="427"/>
      <c r="AB101" s="427"/>
      <c r="AG101" s="427"/>
      <c r="AL101" s="427"/>
    </row>
    <row r="102" spans="4:38" ht="12.75">
      <c r="D102" s="366" t="s">
        <v>411</v>
      </c>
      <c r="M102" s="427"/>
      <c r="R102" s="427"/>
      <c r="W102" s="427"/>
      <c r="AB102" s="427"/>
      <c r="AG102" s="427"/>
      <c r="AL102" s="427"/>
    </row>
    <row r="103" spans="4:38" ht="12.75">
      <c r="D103" s="366" t="s">
        <v>357</v>
      </c>
      <c r="M103" s="427"/>
      <c r="R103" s="427"/>
      <c r="W103" s="427"/>
      <c r="AB103" s="427"/>
      <c r="AG103" s="427"/>
      <c r="AL103" s="427"/>
    </row>
    <row r="104" spans="13:38" ht="12.75">
      <c r="M104" s="427"/>
      <c r="R104" s="427"/>
      <c r="W104" s="427"/>
      <c r="AB104" s="427"/>
      <c r="AG104" s="427"/>
      <c r="AL104" s="427"/>
    </row>
    <row r="105" spans="4:38" ht="12.75">
      <c r="D105" s="366" t="s">
        <v>99</v>
      </c>
      <c r="M105" s="427"/>
      <c r="R105" s="427"/>
      <c r="W105" s="427"/>
      <c r="AB105" s="427"/>
      <c r="AG105" s="427"/>
      <c r="AL105" s="427"/>
    </row>
    <row r="106" spans="5:38" ht="12.75">
      <c r="E106" s="366" t="s">
        <v>772</v>
      </c>
      <c r="M106" s="427"/>
      <c r="R106" s="427"/>
      <c r="W106" s="427"/>
      <c r="AB106" s="427"/>
      <c r="AG106" s="427"/>
      <c r="AL106" s="427"/>
    </row>
    <row r="107" spans="5:38" ht="12.75">
      <c r="E107" s="366" t="s">
        <v>770</v>
      </c>
      <c r="M107" s="427"/>
      <c r="R107" s="427"/>
      <c r="W107" s="427"/>
      <c r="AB107" s="427"/>
      <c r="AG107" s="427"/>
      <c r="AL107" s="427"/>
    </row>
    <row r="108" spans="13:38" ht="12.75">
      <c r="M108" s="427"/>
      <c r="R108" s="427"/>
      <c r="W108" s="427"/>
      <c r="AB108" s="427"/>
      <c r="AG108" s="427"/>
      <c r="AL108" s="427"/>
    </row>
    <row r="109" spans="4:38" ht="12.75">
      <c r="D109" s="366" t="s">
        <v>759</v>
      </c>
      <c r="M109" s="427"/>
      <c r="R109" s="427"/>
      <c r="W109" s="427"/>
      <c r="AB109" s="427"/>
      <c r="AG109" s="427"/>
      <c r="AL109" s="427"/>
    </row>
    <row r="110" spans="5:38" ht="12.75">
      <c r="E110" s="366" t="s">
        <v>771</v>
      </c>
      <c r="M110" s="427"/>
      <c r="R110" s="427"/>
      <c r="W110" s="427"/>
      <c r="AB110" s="427"/>
      <c r="AG110" s="427"/>
      <c r="AL110" s="427"/>
    </row>
    <row r="111" spans="5:38" ht="12.75">
      <c r="E111" s="366" t="s">
        <v>773</v>
      </c>
      <c r="M111" s="427"/>
      <c r="R111" s="427"/>
      <c r="W111" s="427"/>
      <c r="AB111" s="427"/>
      <c r="AG111" s="427"/>
      <c r="AL111" s="427"/>
    </row>
    <row r="112" spans="5:38" ht="12.75">
      <c r="E112" s="366" t="s">
        <v>782</v>
      </c>
      <c r="M112" s="427"/>
      <c r="R112" s="427"/>
      <c r="W112" s="427"/>
      <c r="AB112" s="427"/>
      <c r="AG112" s="427"/>
      <c r="AL112" s="427"/>
    </row>
    <row r="113" spans="13:38" ht="12.75">
      <c r="M113" s="427"/>
      <c r="R113" s="427"/>
      <c r="W113" s="427"/>
      <c r="AB113" s="427"/>
      <c r="AG113" s="427"/>
      <c r="AL113" s="427"/>
    </row>
    <row r="114" spans="13:38" ht="12.75">
      <c r="M114" s="427"/>
      <c r="R114" s="427"/>
      <c r="W114" s="427"/>
      <c r="AB114" s="427"/>
      <c r="AG114" s="427"/>
      <c r="AL114" s="427"/>
    </row>
    <row r="115" spans="3:38" ht="12.75">
      <c r="C115" s="366" t="s">
        <v>783</v>
      </c>
      <c r="M115" s="427"/>
      <c r="R115" s="427"/>
      <c r="W115" s="427"/>
      <c r="AB115" s="427"/>
      <c r="AG115" s="427"/>
      <c r="AL115" s="427"/>
    </row>
    <row r="116" spans="4:38" ht="12.75">
      <c r="D116" s="366" t="s">
        <v>784</v>
      </c>
      <c r="M116" s="427"/>
      <c r="R116" s="427"/>
      <c r="W116" s="427"/>
      <c r="AB116" s="427"/>
      <c r="AG116" s="427"/>
      <c r="AL116" s="427"/>
    </row>
    <row r="117" spans="4:38" ht="12.75">
      <c r="D117" s="366" t="s">
        <v>785</v>
      </c>
      <c r="M117" s="427"/>
      <c r="R117" s="427"/>
      <c r="W117" s="427"/>
      <c r="AB117" s="427"/>
      <c r="AG117" s="427"/>
      <c r="AL117" s="427"/>
    </row>
    <row r="118" spans="4:38" ht="12.75">
      <c r="D118" s="366" t="s">
        <v>786</v>
      </c>
      <c r="M118" s="427"/>
      <c r="R118" s="427"/>
      <c r="W118" s="427"/>
      <c r="AB118" s="427"/>
      <c r="AG118" s="427"/>
      <c r="AL118" s="427"/>
    </row>
    <row r="119" spans="4:38" ht="12.75">
      <c r="D119" s="366" t="s">
        <v>787</v>
      </c>
      <c r="M119" s="427"/>
      <c r="R119" s="427"/>
      <c r="W119" s="427"/>
      <c r="AB119" s="427"/>
      <c r="AG119" s="427"/>
      <c r="AL119" s="427"/>
    </row>
    <row r="120" spans="13:38" ht="12.75">
      <c r="M120" s="427"/>
      <c r="R120" s="427"/>
      <c r="W120" s="427"/>
      <c r="AB120" s="427"/>
      <c r="AG120" s="427"/>
      <c r="AL120" s="427"/>
    </row>
    <row r="121" spans="13:38" ht="12.75">
      <c r="M121" s="427"/>
      <c r="R121" s="427"/>
      <c r="W121" s="427"/>
      <c r="AB121" s="427"/>
      <c r="AG121" s="427"/>
      <c r="AL121" s="427"/>
    </row>
    <row r="122" spans="13:38" ht="12.75">
      <c r="M122" s="427"/>
      <c r="R122" s="427"/>
      <c r="W122" s="427"/>
      <c r="AB122" s="427"/>
      <c r="AG122" s="427"/>
      <c r="AL122" s="427"/>
    </row>
    <row r="123" spans="1:38" ht="12.75">
      <c r="A123" s="429" t="s">
        <v>788</v>
      </c>
      <c r="B123" s="429"/>
      <c r="C123" s="429"/>
      <c r="D123" s="429"/>
      <c r="E123" s="429"/>
      <c r="F123" s="429"/>
      <c r="G123" s="429"/>
      <c r="H123" s="429"/>
      <c r="M123" s="427"/>
      <c r="R123" s="427"/>
      <c r="W123" s="427"/>
      <c r="AB123" s="427"/>
      <c r="AG123" s="427"/>
      <c r="AL123" s="427"/>
    </row>
    <row r="124" spans="1:38" ht="12.75">
      <c r="A124" s="429"/>
      <c r="B124" s="429"/>
      <c r="C124" s="429" t="s">
        <v>789</v>
      </c>
      <c r="D124" s="429"/>
      <c r="E124" s="429"/>
      <c r="F124" s="429"/>
      <c r="G124" s="429"/>
      <c r="H124" s="429"/>
      <c r="M124" s="427"/>
      <c r="R124" s="427"/>
      <c r="W124" s="427"/>
      <c r="AB124" s="427"/>
      <c r="AG124" s="427"/>
      <c r="AL124" s="427"/>
    </row>
    <row r="125" spans="1:38" ht="12.75">
      <c r="A125" s="429"/>
      <c r="B125" s="429"/>
      <c r="C125" s="429" t="s">
        <v>790</v>
      </c>
      <c r="D125" s="429"/>
      <c r="E125" s="429"/>
      <c r="F125" s="429"/>
      <c r="G125" s="429"/>
      <c r="H125" s="429"/>
      <c r="M125" s="427"/>
      <c r="R125" s="427"/>
      <c r="W125" s="427"/>
      <c r="AB125" s="427"/>
      <c r="AG125" s="427"/>
      <c r="AL125" s="427"/>
    </row>
    <row r="126" spans="1:38" ht="12.75">
      <c r="A126" s="429"/>
      <c r="B126" s="429"/>
      <c r="C126" s="429" t="s">
        <v>791</v>
      </c>
      <c r="D126" s="429"/>
      <c r="E126" s="429"/>
      <c r="F126" s="429"/>
      <c r="G126" s="429"/>
      <c r="H126" s="429"/>
      <c r="M126" s="427"/>
      <c r="R126" s="427"/>
      <c r="W126" s="427"/>
      <c r="AB126" s="427"/>
      <c r="AG126" s="427"/>
      <c r="AL126" s="427"/>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479"/>
  <sheetViews>
    <sheetView showGridLines="0" zoomScale="75" zoomScaleNormal="75" workbookViewId="0" topLeftCell="B1">
      <selection activeCell="I14" sqref="I14"/>
    </sheetView>
  </sheetViews>
  <sheetFormatPr defaultColWidth="9.140625" defaultRowHeight="12.75"/>
  <cols>
    <col min="1" max="1" width="2.8515625" style="0" hidden="1" customWidth="1"/>
    <col min="2" max="2" width="50.7109375" style="0" customWidth="1"/>
    <col min="3" max="4" width="11.7109375" style="26" customWidth="1"/>
    <col min="5" max="5" width="11.7109375" style="47" customWidth="1"/>
    <col min="6" max="6" width="11.7109375" style="26" customWidth="1"/>
    <col min="7" max="7" width="11.7109375" style="47" customWidth="1"/>
    <col min="8" max="8" width="10.7109375" style="26" bestFit="1" customWidth="1"/>
    <col min="9" max="11" width="11.7109375" style="26" customWidth="1"/>
  </cols>
  <sheetData>
    <row r="1" spans="1:12" ht="12.75">
      <c r="A1" s="9" t="s">
        <v>598</v>
      </c>
      <c r="C1" s="82">
        <f>'[2]Detail'!$C$1</f>
        <v>10004</v>
      </c>
      <c r="L1" s="5"/>
    </row>
    <row r="2" spans="2:12" ht="12.75" hidden="1">
      <c r="B2" s="1" t="s">
        <v>817</v>
      </c>
      <c r="C2" s="82" t="str">
        <f>'[2]Detail'!$C$2</f>
        <v>Agricultural Research Council</v>
      </c>
      <c r="D2" s="38"/>
      <c r="E2" s="38"/>
      <c r="F2" s="38"/>
      <c r="G2" s="38"/>
      <c r="H2" s="38"/>
      <c r="I2" s="38"/>
      <c r="J2" s="38"/>
      <c r="K2" s="38"/>
      <c r="L2" s="5"/>
    </row>
    <row r="3" spans="2:12" ht="13.5">
      <c r="B3" s="2"/>
      <c r="C3" s="248" t="s">
        <v>545</v>
      </c>
      <c r="D3" s="248"/>
      <c r="E3" s="248"/>
      <c r="F3" s="248"/>
      <c r="G3" s="619"/>
      <c r="H3" s="249"/>
      <c r="I3" s="637" t="s">
        <v>546</v>
      </c>
      <c r="J3" s="637"/>
      <c r="K3" s="637"/>
      <c r="L3" s="5"/>
    </row>
    <row r="4" spans="2:12" ht="13.5">
      <c r="B4" s="3"/>
      <c r="C4" s="250" t="s">
        <v>547</v>
      </c>
      <c r="D4" s="251" t="s">
        <v>547</v>
      </c>
      <c r="E4" s="582"/>
      <c r="F4" s="252" t="s">
        <v>547</v>
      </c>
      <c r="G4" s="252"/>
      <c r="H4" s="253" t="s">
        <v>548</v>
      </c>
      <c r="I4" s="254"/>
      <c r="J4" s="254" t="s">
        <v>549</v>
      </c>
      <c r="K4" s="254"/>
      <c r="L4" s="5"/>
    </row>
    <row r="5" spans="2:12" ht="13.5">
      <c r="B5" s="4"/>
      <c r="C5" s="241"/>
      <c r="D5" s="242"/>
      <c r="E5" s="583"/>
      <c r="F5" s="243"/>
      <c r="G5" s="252"/>
      <c r="H5" s="244" t="s">
        <v>550</v>
      </c>
      <c r="I5" s="245"/>
      <c r="J5" s="245" t="s">
        <v>549</v>
      </c>
      <c r="K5" s="245"/>
      <c r="L5" s="5"/>
    </row>
    <row r="6" spans="1:12" ht="13.5">
      <c r="A6" s="7" t="s">
        <v>557</v>
      </c>
      <c r="B6" s="37" t="s">
        <v>551</v>
      </c>
      <c r="C6" s="196" t="s">
        <v>558</v>
      </c>
      <c r="D6" s="638" t="s">
        <v>552</v>
      </c>
      <c r="E6" s="639"/>
      <c r="F6" s="639" t="s">
        <v>553</v>
      </c>
      <c r="G6" s="639"/>
      <c r="H6" s="246" t="s">
        <v>554</v>
      </c>
      <c r="I6" s="247" t="s">
        <v>555</v>
      </c>
      <c r="J6" s="247" t="s">
        <v>556</v>
      </c>
      <c r="K6" s="247" t="s">
        <v>559</v>
      </c>
      <c r="L6" s="5"/>
    </row>
    <row r="7" spans="1:12" ht="13.5">
      <c r="A7" s="36"/>
      <c r="B7" s="37"/>
      <c r="C7" s="196"/>
      <c r="D7" s="640" t="s">
        <v>490</v>
      </c>
      <c r="E7" s="642" t="s">
        <v>491</v>
      </c>
      <c r="F7" s="644" t="s">
        <v>490</v>
      </c>
      <c r="G7" s="642" t="s">
        <v>491</v>
      </c>
      <c r="H7" s="195"/>
      <c r="I7" s="196"/>
      <c r="J7" s="196"/>
      <c r="K7" s="196"/>
      <c r="L7" s="5"/>
    </row>
    <row r="8" spans="1:12" ht="13.5">
      <c r="A8" s="5" t="s">
        <v>98</v>
      </c>
      <c r="B8" s="6" t="s">
        <v>99</v>
      </c>
      <c r="C8" s="228"/>
      <c r="D8" s="641"/>
      <c r="E8" s="643"/>
      <c r="F8" s="645"/>
      <c r="G8" s="643"/>
      <c r="H8" s="232"/>
      <c r="I8" s="228"/>
      <c r="J8" s="228"/>
      <c r="K8" s="228"/>
      <c r="L8" s="5"/>
    </row>
    <row r="9" spans="1:12" ht="13.5">
      <c r="A9" s="5" t="s">
        <v>100</v>
      </c>
      <c r="B9" s="107" t="s">
        <v>101</v>
      </c>
      <c r="C9" s="108">
        <f>'[2]Detail'!C8</f>
        <v>0</v>
      </c>
      <c r="D9" s="109">
        <f>'[2]Detail'!D8</f>
        <v>0</v>
      </c>
      <c r="E9" s="584"/>
      <c r="F9" s="109">
        <v>0</v>
      </c>
      <c r="G9" s="584"/>
      <c r="H9" s="255"/>
      <c r="I9" s="256"/>
      <c r="J9" s="256"/>
      <c r="K9" s="256"/>
      <c r="L9" s="5"/>
    </row>
    <row r="10" spans="1:12" ht="13.5">
      <c r="A10" s="5" t="s">
        <v>102</v>
      </c>
      <c r="B10" s="107" t="s">
        <v>103</v>
      </c>
      <c r="C10" s="110">
        <f aca="true" t="shared" si="0" ref="C10:K10">SUM(C11,C20)</f>
        <v>249081</v>
      </c>
      <c r="D10" s="111">
        <f t="shared" si="0"/>
        <v>231644</v>
      </c>
      <c r="E10" s="585"/>
      <c r="F10" s="111">
        <f t="shared" si="0"/>
        <v>213721</v>
      </c>
      <c r="G10" s="585"/>
      <c r="H10" s="110">
        <f t="shared" si="0"/>
        <v>0</v>
      </c>
      <c r="I10" s="130">
        <f t="shared" si="0"/>
        <v>0</v>
      </c>
      <c r="J10" s="130">
        <f t="shared" si="0"/>
        <v>0</v>
      </c>
      <c r="K10" s="130">
        <f t="shared" si="0"/>
        <v>0</v>
      </c>
      <c r="L10" s="5"/>
    </row>
    <row r="11" spans="1:19" ht="13.5">
      <c r="A11" s="5" t="s">
        <v>104</v>
      </c>
      <c r="B11" s="112" t="s">
        <v>105</v>
      </c>
      <c r="C11" s="113">
        <f aca="true" t="shared" si="1" ref="C11:K11">SUM(C12,C13,C14,C19)</f>
        <v>239052</v>
      </c>
      <c r="D11" s="114">
        <f t="shared" si="1"/>
        <v>217422</v>
      </c>
      <c r="E11" s="586"/>
      <c r="F11" s="114">
        <f t="shared" si="1"/>
        <v>0</v>
      </c>
      <c r="G11" s="586"/>
      <c r="H11" s="113">
        <f t="shared" si="1"/>
        <v>0</v>
      </c>
      <c r="I11" s="114">
        <f t="shared" si="1"/>
        <v>0</v>
      </c>
      <c r="J11" s="114">
        <f t="shared" si="1"/>
        <v>0</v>
      </c>
      <c r="K11" s="114">
        <f t="shared" si="1"/>
        <v>0</v>
      </c>
      <c r="L11" s="8"/>
      <c r="M11" s="8"/>
      <c r="N11" s="8"/>
      <c r="O11" s="8"/>
      <c r="P11" s="8"/>
      <c r="Q11" s="8"/>
      <c r="R11" s="8"/>
      <c r="S11" s="8"/>
    </row>
    <row r="12" spans="1:12" ht="13.5">
      <c r="A12" s="5" t="s">
        <v>106</v>
      </c>
      <c r="B12" s="115" t="s">
        <v>107</v>
      </c>
      <c r="C12" s="116"/>
      <c r="D12" s="117"/>
      <c r="E12" s="155"/>
      <c r="F12" s="117"/>
      <c r="G12" s="155"/>
      <c r="H12" s="116"/>
      <c r="I12" s="117"/>
      <c r="J12" s="117"/>
      <c r="K12" s="117"/>
      <c r="L12" s="5"/>
    </row>
    <row r="13" spans="1:12" ht="13.5">
      <c r="A13" s="5" t="s">
        <v>108</v>
      </c>
      <c r="B13" s="115" t="s">
        <v>109</v>
      </c>
      <c r="C13" s="118">
        <f>'[2]Detail'!C12</f>
        <v>0</v>
      </c>
      <c r="D13" s="119">
        <f>'[2]Detail'!D12</f>
        <v>0</v>
      </c>
      <c r="E13" s="259"/>
      <c r="F13" s="119">
        <f>'[1]Per'!$J$11</f>
        <v>0</v>
      </c>
      <c r="G13" s="259"/>
      <c r="H13" s="257"/>
      <c r="I13" s="258"/>
      <c r="J13" s="258"/>
      <c r="K13" s="258"/>
      <c r="L13" s="5"/>
    </row>
    <row r="14" spans="1:12" ht="13.5">
      <c r="A14" s="5" t="s">
        <v>110</v>
      </c>
      <c r="B14" s="115" t="s">
        <v>111</v>
      </c>
      <c r="C14" s="118">
        <f>'[2]Detail'!C13</f>
        <v>239052</v>
      </c>
      <c r="D14" s="119">
        <f>'[2]Detail'!D13</f>
        <v>217422</v>
      </c>
      <c r="E14" s="259"/>
      <c r="F14" s="155">
        <f>'[1]Per'!$J$9</f>
        <v>0</v>
      </c>
      <c r="G14" s="259"/>
      <c r="H14" s="260"/>
      <c r="I14" s="259"/>
      <c r="J14" s="259"/>
      <c r="K14" s="259"/>
      <c r="L14" s="5"/>
    </row>
    <row r="15" spans="1:12" ht="13.5">
      <c r="A15" s="5"/>
      <c r="B15" s="120" t="s">
        <v>856</v>
      </c>
      <c r="C15" s="257"/>
      <c r="D15" s="258"/>
      <c r="E15" s="259"/>
      <c r="F15" s="259"/>
      <c r="G15" s="259"/>
      <c r="H15" s="260"/>
      <c r="I15" s="259"/>
      <c r="J15" s="259"/>
      <c r="K15" s="259"/>
      <c r="L15" s="5"/>
    </row>
    <row r="16" spans="1:12" ht="13.5">
      <c r="A16" s="5"/>
      <c r="B16" s="120" t="s">
        <v>856</v>
      </c>
      <c r="C16" s="257"/>
      <c r="D16" s="258"/>
      <c r="E16" s="259"/>
      <c r="F16" s="259"/>
      <c r="G16" s="259"/>
      <c r="H16" s="260"/>
      <c r="I16" s="259"/>
      <c r="J16" s="259"/>
      <c r="K16" s="259"/>
      <c r="L16" s="5"/>
    </row>
    <row r="17" spans="1:12" ht="13.5">
      <c r="A17" s="5"/>
      <c r="B17" s="120" t="s">
        <v>856</v>
      </c>
      <c r="C17" s="257"/>
      <c r="D17" s="258"/>
      <c r="E17" s="259"/>
      <c r="F17" s="259"/>
      <c r="G17" s="259"/>
      <c r="H17" s="260"/>
      <c r="I17" s="259"/>
      <c r="J17" s="259"/>
      <c r="K17" s="259"/>
      <c r="L17" s="5"/>
    </row>
    <row r="18" spans="1:12" ht="13.5">
      <c r="A18" s="5"/>
      <c r="B18" s="120"/>
      <c r="C18" s="578" t="str">
        <f>IF((C14-C15-C16-C17)&lt;&gt;0,"wrong",(C14-C15-C16-C17))</f>
        <v>wrong</v>
      </c>
      <c r="D18" s="579" t="str">
        <f aca="true" t="shared" si="2" ref="D18:K18">IF((D14-D15-D16-D17)&lt;&gt;0,"wrong",(D14-D15-D16-D17))</f>
        <v>wrong</v>
      </c>
      <c r="E18" s="587">
        <f t="shared" si="2"/>
        <v>0</v>
      </c>
      <c r="F18" s="579">
        <f t="shared" si="2"/>
        <v>0</v>
      </c>
      <c r="G18" s="587">
        <f t="shared" si="2"/>
        <v>0</v>
      </c>
      <c r="H18" s="580">
        <f t="shared" si="2"/>
        <v>0</v>
      </c>
      <c r="I18" s="581">
        <f t="shared" si="2"/>
        <v>0</v>
      </c>
      <c r="J18" s="581">
        <f t="shared" si="2"/>
        <v>0</v>
      </c>
      <c r="K18" s="155">
        <f t="shared" si="2"/>
        <v>0</v>
      </c>
      <c r="L18" s="5"/>
    </row>
    <row r="19" spans="1:12" ht="13.5">
      <c r="A19" s="5" t="s">
        <v>112</v>
      </c>
      <c r="B19" s="115" t="s">
        <v>854</v>
      </c>
      <c r="C19" s="118">
        <f>'[2]Detail'!C14</f>
        <v>0</v>
      </c>
      <c r="D19" s="119">
        <f>'[2]Detail'!D14</f>
        <v>0</v>
      </c>
      <c r="E19" s="259"/>
      <c r="F19" s="119">
        <f>0</f>
        <v>0</v>
      </c>
      <c r="G19" s="259"/>
      <c r="H19" s="257"/>
      <c r="I19" s="258"/>
      <c r="J19" s="258"/>
      <c r="K19" s="258"/>
      <c r="L19" s="5"/>
    </row>
    <row r="20" spans="1:12" ht="13.5">
      <c r="A20" s="5" t="s">
        <v>114</v>
      </c>
      <c r="B20" s="112" t="s">
        <v>115</v>
      </c>
      <c r="C20" s="113">
        <f>SUM(C21,C22,C23,C24,C27,C28,C29)</f>
        <v>10029</v>
      </c>
      <c r="D20" s="121">
        <f aca="true" t="shared" si="3" ref="D20:K20">SUM(D21,D22,D23,D24,D27,D28,D29)</f>
        <v>14222</v>
      </c>
      <c r="E20" s="123"/>
      <c r="F20" s="121">
        <f t="shared" si="3"/>
        <v>213721</v>
      </c>
      <c r="G20" s="123"/>
      <c r="H20" s="113">
        <f t="shared" si="3"/>
        <v>0</v>
      </c>
      <c r="I20" s="114">
        <f t="shared" si="3"/>
        <v>0</v>
      </c>
      <c r="J20" s="114">
        <f t="shared" si="3"/>
        <v>0</v>
      </c>
      <c r="K20" s="114">
        <f t="shared" si="3"/>
        <v>0</v>
      </c>
      <c r="L20" s="5"/>
    </row>
    <row r="21" spans="1:12" ht="13.5">
      <c r="A21" s="5"/>
      <c r="B21" s="115" t="s">
        <v>576</v>
      </c>
      <c r="C21" s="122"/>
      <c r="D21" s="123"/>
      <c r="E21" s="43"/>
      <c r="F21" s="123"/>
      <c r="G21" s="43"/>
      <c r="H21" s="261"/>
      <c r="I21" s="262"/>
      <c r="J21" s="262"/>
      <c r="K21" s="262"/>
      <c r="L21" s="5"/>
    </row>
    <row r="22" spans="1:12" ht="13.5">
      <c r="A22" s="5" t="s">
        <v>116</v>
      </c>
      <c r="B22" s="115" t="s">
        <v>117</v>
      </c>
      <c r="C22" s="118">
        <f>'[2]Detail'!C16</f>
        <v>0</v>
      </c>
      <c r="D22" s="119">
        <f>'[2]Detail'!D16</f>
        <v>0</v>
      </c>
      <c r="E22" s="259"/>
      <c r="F22" s="119">
        <f>'[1]Per'!$J$12</f>
        <v>0</v>
      </c>
      <c r="G22" s="259"/>
      <c r="H22" s="257"/>
      <c r="I22" s="258"/>
      <c r="J22" s="258"/>
      <c r="K22" s="258"/>
      <c r="L22" s="5"/>
    </row>
    <row r="23" spans="1:12" ht="13.5">
      <c r="A23" s="5" t="s">
        <v>118</v>
      </c>
      <c r="B23" s="124" t="s">
        <v>119</v>
      </c>
      <c r="C23" s="118">
        <f>'[2]Detail'!C17</f>
        <v>9568</v>
      </c>
      <c r="D23" s="119">
        <f>'[2]Detail'!D17</f>
        <v>13955</v>
      </c>
      <c r="E23" s="259"/>
      <c r="F23" s="170">
        <f>'[1]Per'!$J$38</f>
        <v>0</v>
      </c>
      <c r="G23" s="41"/>
      <c r="H23" s="257"/>
      <c r="I23" s="258"/>
      <c r="J23" s="258"/>
      <c r="K23" s="258"/>
      <c r="L23" s="5"/>
    </row>
    <row r="24" spans="1:12" ht="13.5">
      <c r="A24" s="5" t="s">
        <v>120</v>
      </c>
      <c r="B24" s="124" t="s">
        <v>121</v>
      </c>
      <c r="C24" s="116">
        <f>SUM(C25:C26)</f>
        <v>0</v>
      </c>
      <c r="D24" s="117">
        <f aca="true" t="shared" si="4" ref="D24:K24">SUM(D25:D26)</f>
        <v>0</v>
      </c>
      <c r="E24" s="588"/>
      <c r="F24" s="117">
        <f t="shared" si="4"/>
        <v>0</v>
      </c>
      <c r="G24" s="155"/>
      <c r="H24" s="116">
        <f t="shared" si="4"/>
        <v>0</v>
      </c>
      <c r="I24" s="117">
        <f t="shared" si="4"/>
        <v>0</v>
      </c>
      <c r="J24" s="117">
        <f t="shared" si="4"/>
        <v>0</v>
      </c>
      <c r="K24" s="117">
        <f t="shared" si="4"/>
        <v>0</v>
      </c>
      <c r="L24" s="5"/>
    </row>
    <row r="25" spans="1:12" ht="13.5">
      <c r="A25" s="5" t="s">
        <v>122</v>
      </c>
      <c r="B25" s="125" t="s">
        <v>123</v>
      </c>
      <c r="C25" s="126"/>
      <c r="D25" s="127"/>
      <c r="E25" s="589"/>
      <c r="F25" s="127"/>
      <c r="G25" s="589"/>
      <c r="H25" s="239"/>
      <c r="I25" s="240"/>
      <c r="J25" s="240"/>
      <c r="K25" s="240"/>
      <c r="L25" s="5"/>
    </row>
    <row r="26" spans="1:12" ht="13.5">
      <c r="A26" s="5" t="s">
        <v>124</v>
      </c>
      <c r="B26" s="125" t="s">
        <v>125</v>
      </c>
      <c r="C26" s="126"/>
      <c r="D26" s="127"/>
      <c r="E26" s="589"/>
      <c r="F26" s="127"/>
      <c r="G26" s="589"/>
      <c r="H26" s="239"/>
      <c r="I26" s="240"/>
      <c r="J26" s="240"/>
      <c r="K26" s="240"/>
      <c r="L26" s="5"/>
    </row>
    <row r="27" spans="1:12" ht="13.5">
      <c r="A27" s="5" t="s">
        <v>127</v>
      </c>
      <c r="B27" s="115" t="s">
        <v>128</v>
      </c>
      <c r="C27" s="118">
        <f>'[2]Detail'!C18</f>
        <v>0</v>
      </c>
      <c r="D27" s="119">
        <f>'[2]Detail'!D18</f>
        <v>0</v>
      </c>
      <c r="E27" s="259"/>
      <c r="F27" s="119">
        <f>'[1]Per'!$J$39</f>
        <v>0</v>
      </c>
      <c r="G27" s="259"/>
      <c r="H27" s="257"/>
      <c r="I27" s="258"/>
      <c r="J27" s="258"/>
      <c r="K27" s="258"/>
      <c r="L27" s="5"/>
    </row>
    <row r="28" spans="1:12" ht="13.5">
      <c r="A28" s="5" t="s">
        <v>129</v>
      </c>
      <c r="B28" s="115" t="s">
        <v>130</v>
      </c>
      <c r="C28" s="118">
        <f>'[2]Detail'!C19</f>
        <v>0</v>
      </c>
      <c r="D28" s="119">
        <f>'[2]Detail'!D19</f>
        <v>0</v>
      </c>
      <c r="E28" s="259"/>
      <c r="F28" s="119">
        <f>0</f>
        <v>0</v>
      </c>
      <c r="G28" s="259"/>
      <c r="H28" s="257"/>
      <c r="I28" s="258"/>
      <c r="J28" s="258"/>
      <c r="K28" s="258"/>
      <c r="L28" s="5"/>
    </row>
    <row r="29" spans="1:12" s="19" customFormat="1" ht="13.5">
      <c r="A29" s="18"/>
      <c r="B29" s="115" t="s">
        <v>855</v>
      </c>
      <c r="C29" s="118">
        <f>'[2]Detail'!C20</f>
        <v>461</v>
      </c>
      <c r="D29" s="119">
        <f>'[2]Detail'!D20</f>
        <v>267</v>
      </c>
      <c r="E29" s="259"/>
      <c r="F29" s="119">
        <f>'[1]Per'!$J$17</f>
        <v>213721</v>
      </c>
      <c r="G29" s="259"/>
      <c r="H29" s="257"/>
      <c r="I29" s="258"/>
      <c r="J29" s="258"/>
      <c r="K29" s="258"/>
      <c r="L29" s="18"/>
    </row>
    <row r="30" spans="1:12" s="17" customFormat="1" ht="13.5">
      <c r="A30" s="16"/>
      <c r="B30" s="120" t="s">
        <v>856</v>
      </c>
      <c r="C30" s="239"/>
      <c r="D30" s="263"/>
      <c r="E30" s="590"/>
      <c r="F30" s="240"/>
      <c r="G30" s="589"/>
      <c r="H30" s="239"/>
      <c r="I30" s="240"/>
      <c r="J30" s="240"/>
      <c r="K30" s="240"/>
      <c r="L30" s="16"/>
    </row>
    <row r="31" spans="1:12" s="17" customFormat="1" ht="13.5">
      <c r="A31" s="16"/>
      <c r="B31" s="120" t="s">
        <v>856</v>
      </c>
      <c r="C31" s="239"/>
      <c r="D31" s="240"/>
      <c r="E31" s="589"/>
      <c r="F31" s="240"/>
      <c r="G31" s="589"/>
      <c r="H31" s="239"/>
      <c r="I31" s="240"/>
      <c r="J31" s="240"/>
      <c r="K31" s="240"/>
      <c r="L31" s="16"/>
    </row>
    <row r="32" spans="1:12" s="17" customFormat="1" ht="13.5">
      <c r="A32" s="16"/>
      <c r="B32" s="120" t="s">
        <v>856</v>
      </c>
      <c r="C32" s="239"/>
      <c r="D32" s="240"/>
      <c r="E32" s="589"/>
      <c r="F32" s="240"/>
      <c r="G32" s="589"/>
      <c r="H32" s="239"/>
      <c r="I32" s="240"/>
      <c r="J32" s="240"/>
      <c r="K32" s="240"/>
      <c r="L32" s="16"/>
    </row>
    <row r="33" spans="1:12" ht="13.5">
      <c r="A33" s="5"/>
      <c r="B33" s="115"/>
      <c r="C33" s="128" t="str">
        <f aca="true" t="shared" si="5" ref="C33:K33">IF((C29-C30-C31-C32)&lt;&gt;0,"wrong",(C29-C30-C31-C32))</f>
        <v>wrong</v>
      </c>
      <c r="D33" s="129" t="str">
        <f t="shared" si="5"/>
        <v>wrong</v>
      </c>
      <c r="E33" s="591">
        <f t="shared" si="5"/>
        <v>0</v>
      </c>
      <c r="F33" s="129" t="str">
        <f t="shared" si="5"/>
        <v>wrong</v>
      </c>
      <c r="G33" s="591">
        <f t="shared" si="5"/>
        <v>0</v>
      </c>
      <c r="H33" s="156">
        <f t="shared" si="5"/>
        <v>0</v>
      </c>
      <c r="I33" s="157">
        <f t="shared" si="5"/>
        <v>0</v>
      </c>
      <c r="J33" s="157">
        <f t="shared" si="5"/>
        <v>0</v>
      </c>
      <c r="K33" s="157">
        <f t="shared" si="5"/>
        <v>0</v>
      </c>
      <c r="L33" s="5"/>
    </row>
    <row r="34" spans="1:12" ht="13.5">
      <c r="A34" s="5" t="s">
        <v>131</v>
      </c>
      <c r="B34" s="107" t="s">
        <v>132</v>
      </c>
      <c r="C34" s="110">
        <f aca="true" t="shared" si="6" ref="C34:K34">SUM(C35,C36,C41,C50,C51,C52,C53)</f>
        <v>267552</v>
      </c>
      <c r="D34" s="130">
        <f t="shared" si="6"/>
        <v>276140</v>
      </c>
      <c r="E34" s="592"/>
      <c r="F34" s="215">
        <f t="shared" si="6"/>
        <v>457186</v>
      </c>
      <c r="G34" s="620"/>
      <c r="H34" s="238">
        <f t="shared" si="6"/>
        <v>0</v>
      </c>
      <c r="I34" s="215">
        <f t="shared" si="6"/>
        <v>0</v>
      </c>
      <c r="J34" s="215">
        <f t="shared" si="6"/>
        <v>0</v>
      </c>
      <c r="K34" s="215">
        <f t="shared" si="6"/>
        <v>0</v>
      </c>
      <c r="L34" s="5"/>
    </row>
    <row r="35" spans="1:12" ht="13.5">
      <c r="A35" s="5" t="s">
        <v>133</v>
      </c>
      <c r="B35" s="131" t="s">
        <v>134</v>
      </c>
      <c r="C35" s="132">
        <f>'[2]Detail'!C22</f>
        <v>0</v>
      </c>
      <c r="D35" s="133">
        <f>'[2]Detail'!D22</f>
        <v>0</v>
      </c>
      <c r="E35" s="593"/>
      <c r="F35" s="133"/>
      <c r="G35" s="593"/>
      <c r="H35" s="132"/>
      <c r="I35" s="133"/>
      <c r="J35" s="133"/>
      <c r="K35" s="133"/>
      <c r="L35" s="5"/>
    </row>
    <row r="36" spans="1:12" ht="13.5">
      <c r="A36" s="5" t="s">
        <v>135</v>
      </c>
      <c r="B36" s="112" t="s">
        <v>136</v>
      </c>
      <c r="C36" s="113">
        <f>'[2]Detail'!C23</f>
        <v>267552</v>
      </c>
      <c r="D36" s="114">
        <f>'[2]Detail'!D23</f>
        <v>276140</v>
      </c>
      <c r="E36" s="586"/>
      <c r="F36" s="114">
        <f>'[1]Per'!$J$10</f>
        <v>457186</v>
      </c>
      <c r="G36" s="586"/>
      <c r="H36" s="113">
        <f>SUM(H37:H39)</f>
        <v>0</v>
      </c>
      <c r="I36" s="114">
        <f>SUM(I37:I39)</f>
        <v>0</v>
      </c>
      <c r="J36" s="114">
        <f>SUM(J37:J39)</f>
        <v>0</v>
      </c>
      <c r="K36" s="114">
        <f>SUM(K37:K39)</f>
        <v>0</v>
      </c>
      <c r="L36" s="5"/>
    </row>
    <row r="37" spans="1:12" ht="13.5">
      <c r="A37" s="5" t="s">
        <v>137</v>
      </c>
      <c r="B37" s="115" t="s">
        <v>889</v>
      </c>
      <c r="C37" s="257"/>
      <c r="D37" s="258"/>
      <c r="E37" s="259"/>
      <c r="F37" s="258"/>
      <c r="G37" s="43"/>
      <c r="H37" s="257"/>
      <c r="I37" s="258"/>
      <c r="J37" s="258"/>
      <c r="K37" s="258"/>
      <c r="L37" s="5"/>
    </row>
    <row r="38" spans="1:12" ht="13.5">
      <c r="A38" s="5"/>
      <c r="B38" s="115" t="s">
        <v>890</v>
      </c>
      <c r="C38" s="257"/>
      <c r="D38" s="42"/>
      <c r="E38" s="42"/>
      <c r="F38" s="42"/>
      <c r="G38" s="42"/>
      <c r="H38" s="257"/>
      <c r="I38" s="258"/>
      <c r="J38" s="258"/>
      <c r="K38" s="258"/>
      <c r="L38" s="5"/>
    </row>
    <row r="39" spans="1:12" ht="13.5">
      <c r="A39" s="5" t="s">
        <v>139</v>
      </c>
      <c r="B39" s="115" t="s">
        <v>891</v>
      </c>
      <c r="C39" s="257"/>
      <c r="D39" s="258"/>
      <c r="E39" s="259"/>
      <c r="F39" s="258"/>
      <c r="G39" s="259"/>
      <c r="H39" s="257"/>
      <c r="I39" s="258"/>
      <c r="J39" s="258"/>
      <c r="K39" s="258"/>
      <c r="L39" s="5"/>
    </row>
    <row r="40" spans="1:12" ht="13.5">
      <c r="A40" s="5"/>
      <c r="B40" s="115"/>
      <c r="C40" s="128" t="str">
        <f>IF((C36-C37-C38-C39)&lt;&gt;0,"wrong",(C36-C37-C38-C39))</f>
        <v>wrong</v>
      </c>
      <c r="D40" s="129" t="str">
        <f aca="true" t="shared" si="7" ref="D40:K40">IF((D36-D37-D38-D39)&lt;&gt;0,"wrong",(D36-D37-D38-D39))</f>
        <v>wrong</v>
      </c>
      <c r="E40" s="591">
        <f t="shared" si="7"/>
        <v>0</v>
      </c>
      <c r="F40" s="129" t="str">
        <f t="shared" si="7"/>
        <v>wrong</v>
      </c>
      <c r="G40" s="591">
        <f t="shared" si="7"/>
        <v>0</v>
      </c>
      <c r="H40" s="156">
        <f t="shared" si="7"/>
        <v>0</v>
      </c>
      <c r="I40" s="157">
        <f t="shared" si="7"/>
        <v>0</v>
      </c>
      <c r="J40" s="157">
        <f t="shared" si="7"/>
        <v>0</v>
      </c>
      <c r="K40" s="157">
        <f t="shared" si="7"/>
        <v>0</v>
      </c>
      <c r="L40" s="5"/>
    </row>
    <row r="41" spans="1:12" ht="13.5">
      <c r="A41" s="5" t="s">
        <v>141</v>
      </c>
      <c r="B41" s="134" t="s">
        <v>892</v>
      </c>
      <c r="C41" s="113">
        <f>SUM(C42,C48,C49)</f>
        <v>0</v>
      </c>
      <c r="D41" s="135">
        <f aca="true" t="shared" si="8" ref="D41:K41">SUM(D42,D48,D49)</f>
        <v>0</v>
      </c>
      <c r="E41" s="586"/>
      <c r="F41" s="114">
        <f t="shared" si="8"/>
        <v>0</v>
      </c>
      <c r="G41" s="586"/>
      <c r="H41" s="113">
        <f t="shared" si="8"/>
        <v>0</v>
      </c>
      <c r="I41" s="114">
        <f t="shared" si="8"/>
        <v>0</v>
      </c>
      <c r="J41" s="114">
        <f t="shared" si="8"/>
        <v>0</v>
      </c>
      <c r="K41" s="114">
        <f t="shared" si="8"/>
        <v>0</v>
      </c>
      <c r="L41" s="5"/>
    </row>
    <row r="42" spans="1:12" ht="13.5">
      <c r="A42" s="5" t="s">
        <v>142</v>
      </c>
      <c r="B42" s="136" t="s">
        <v>143</v>
      </c>
      <c r="C42" s="116">
        <f>SUM(C43,C44,C47)</f>
        <v>0</v>
      </c>
      <c r="D42" s="117">
        <f aca="true" t="shared" si="9" ref="D42:K42">SUM(D43,D44,D47)</f>
        <v>0</v>
      </c>
      <c r="E42" s="155"/>
      <c r="F42" s="117">
        <f t="shared" si="9"/>
        <v>0</v>
      </c>
      <c r="G42" s="155"/>
      <c r="H42" s="116">
        <f t="shared" si="9"/>
        <v>0</v>
      </c>
      <c r="I42" s="117">
        <f t="shared" si="9"/>
        <v>0</v>
      </c>
      <c r="J42" s="117">
        <f t="shared" si="9"/>
        <v>0</v>
      </c>
      <c r="K42" s="117">
        <f t="shared" si="9"/>
        <v>0</v>
      </c>
      <c r="L42" s="5"/>
    </row>
    <row r="43" spans="1:12" ht="13.5">
      <c r="A43" s="5" t="s">
        <v>144</v>
      </c>
      <c r="B43" s="137" t="s">
        <v>145</v>
      </c>
      <c r="C43" s="126"/>
      <c r="D43" s="127"/>
      <c r="E43" s="594"/>
      <c r="F43" s="127"/>
      <c r="G43" s="594"/>
      <c r="H43" s="126"/>
      <c r="I43" s="127"/>
      <c r="J43" s="127"/>
      <c r="K43" s="127"/>
      <c r="L43" s="5"/>
    </row>
    <row r="44" spans="1:12" ht="13.5">
      <c r="A44" s="5" t="s">
        <v>146</v>
      </c>
      <c r="B44" s="137" t="s">
        <v>147</v>
      </c>
      <c r="C44" s="138">
        <f>SUM(C45:C46)</f>
        <v>0</v>
      </c>
      <c r="D44" s="139">
        <f aca="true" t="shared" si="10" ref="D44:K44">SUM(D45:D46)</f>
        <v>0</v>
      </c>
      <c r="E44" s="594"/>
      <c r="F44" s="139">
        <f t="shared" si="10"/>
        <v>0</v>
      </c>
      <c r="G44" s="594"/>
      <c r="H44" s="138">
        <f t="shared" si="10"/>
        <v>0</v>
      </c>
      <c r="I44" s="139">
        <f t="shared" si="10"/>
        <v>0</v>
      </c>
      <c r="J44" s="139">
        <f t="shared" si="10"/>
        <v>0</v>
      </c>
      <c r="K44" s="139">
        <f t="shared" si="10"/>
        <v>0</v>
      </c>
      <c r="L44" s="5"/>
    </row>
    <row r="45" spans="1:12" ht="13.5">
      <c r="A45" s="5" t="s">
        <v>148</v>
      </c>
      <c r="B45" s="140" t="s">
        <v>149</v>
      </c>
      <c r="C45" s="141"/>
      <c r="D45" s="142"/>
      <c r="E45" s="595"/>
      <c r="F45" s="142"/>
      <c r="G45" s="595"/>
      <c r="H45" s="141"/>
      <c r="I45" s="142"/>
      <c r="J45" s="142"/>
      <c r="K45" s="142"/>
      <c r="L45" s="5"/>
    </row>
    <row r="46" spans="1:12" ht="13.5">
      <c r="A46" s="5" t="s">
        <v>150</v>
      </c>
      <c r="B46" s="140" t="s">
        <v>151</v>
      </c>
      <c r="C46" s="141"/>
      <c r="D46" s="142"/>
      <c r="E46" s="595"/>
      <c r="F46" s="142"/>
      <c r="G46" s="595"/>
      <c r="H46" s="141"/>
      <c r="I46" s="142"/>
      <c r="J46" s="142"/>
      <c r="K46" s="142"/>
      <c r="L46" s="5"/>
    </row>
    <row r="47" spans="1:12" ht="13.5">
      <c r="A47" s="5" t="s">
        <v>152</v>
      </c>
      <c r="B47" s="137" t="s">
        <v>153</v>
      </c>
      <c r="C47" s="126"/>
      <c r="D47" s="127"/>
      <c r="E47" s="594"/>
      <c r="F47" s="127"/>
      <c r="G47" s="594"/>
      <c r="H47" s="126"/>
      <c r="I47" s="127"/>
      <c r="J47" s="127"/>
      <c r="K47" s="127"/>
      <c r="L47" s="5"/>
    </row>
    <row r="48" spans="1:12" ht="13.5">
      <c r="A48" s="5" t="s">
        <v>154</v>
      </c>
      <c r="B48" s="136" t="s">
        <v>155</v>
      </c>
      <c r="C48" s="118"/>
      <c r="D48" s="119"/>
      <c r="E48" s="155"/>
      <c r="F48" s="119">
        <f>'[1]Per'!$J$15</f>
        <v>0</v>
      </c>
      <c r="G48" s="155"/>
      <c r="H48" s="118"/>
      <c r="I48" s="119"/>
      <c r="J48" s="119"/>
      <c r="K48" s="119"/>
      <c r="L48" s="5"/>
    </row>
    <row r="49" spans="1:12" ht="13.5">
      <c r="A49" s="5" t="s">
        <v>156</v>
      </c>
      <c r="B49" s="136" t="s">
        <v>157</v>
      </c>
      <c r="C49" s="118"/>
      <c r="D49" s="119"/>
      <c r="E49" s="155"/>
      <c r="F49" s="119"/>
      <c r="G49" s="155"/>
      <c r="H49" s="118"/>
      <c r="I49" s="119"/>
      <c r="J49" s="119"/>
      <c r="K49" s="119"/>
      <c r="L49" s="5"/>
    </row>
    <row r="50" spans="1:12" ht="13.5">
      <c r="A50" s="5" t="s">
        <v>158</v>
      </c>
      <c r="B50" s="112" t="s">
        <v>159</v>
      </c>
      <c r="C50" s="143">
        <f>'[2]Detail'!C26</f>
        <v>0</v>
      </c>
      <c r="D50" s="144">
        <f>'[2]Detail'!D26</f>
        <v>0</v>
      </c>
      <c r="E50" s="262"/>
      <c r="F50" s="144">
        <v>0</v>
      </c>
      <c r="G50" s="262"/>
      <c r="H50" s="268"/>
      <c r="I50" s="269"/>
      <c r="J50" s="269"/>
      <c r="K50" s="269"/>
      <c r="L50" s="5"/>
    </row>
    <row r="51" spans="1:12" ht="13.5">
      <c r="A51" s="5" t="s">
        <v>160</v>
      </c>
      <c r="B51" s="112" t="s">
        <v>161</v>
      </c>
      <c r="C51" s="143">
        <f>'[2]Detail'!C27</f>
        <v>0</v>
      </c>
      <c r="D51" s="144">
        <f>'[2]Detail'!D27</f>
        <v>0</v>
      </c>
      <c r="E51" s="262"/>
      <c r="F51" s="144">
        <f>'[1]Per'!$J$16</f>
        <v>0</v>
      </c>
      <c r="G51" s="262"/>
      <c r="H51" s="268"/>
      <c r="I51" s="269"/>
      <c r="J51" s="269"/>
      <c r="K51" s="269"/>
      <c r="L51" s="5"/>
    </row>
    <row r="52" spans="1:12" ht="13.5">
      <c r="A52" s="5" t="s">
        <v>162</v>
      </c>
      <c r="B52" s="112" t="s">
        <v>912</v>
      </c>
      <c r="C52" s="143">
        <f>'[2]Detail'!C28+'[2]Detail'!C29</f>
        <v>0</v>
      </c>
      <c r="D52" s="144">
        <f>'[2]Detail'!D28+'[2]Detail'!D29</f>
        <v>0</v>
      </c>
      <c r="E52" s="262"/>
      <c r="F52" s="144">
        <f>'[1]Per'!$J$13</f>
        <v>0</v>
      </c>
      <c r="G52" s="262"/>
      <c r="H52" s="268"/>
      <c r="I52" s="269"/>
      <c r="J52" s="269"/>
      <c r="K52" s="269"/>
      <c r="L52" s="5"/>
    </row>
    <row r="53" spans="1:12" ht="13.5">
      <c r="A53" s="5" t="s">
        <v>164</v>
      </c>
      <c r="B53" s="112"/>
      <c r="C53" s="113"/>
      <c r="D53" s="114"/>
      <c r="E53" s="586"/>
      <c r="F53" s="114"/>
      <c r="G53" s="586"/>
      <c r="H53" s="113"/>
      <c r="I53" s="114"/>
      <c r="J53" s="114"/>
      <c r="K53" s="114"/>
      <c r="L53" s="5"/>
    </row>
    <row r="54" spans="1:12" ht="13.5">
      <c r="A54" s="5" t="s">
        <v>165</v>
      </c>
      <c r="B54" s="145" t="s">
        <v>166</v>
      </c>
      <c r="C54" s="146">
        <f aca="true" t="shared" si="11" ref="C54:K54">C9+C10+C34</f>
        <v>516633</v>
      </c>
      <c r="D54" s="147">
        <f t="shared" si="11"/>
        <v>507784</v>
      </c>
      <c r="E54" s="596"/>
      <c r="F54" s="147">
        <f t="shared" si="11"/>
        <v>670907</v>
      </c>
      <c r="G54" s="596"/>
      <c r="H54" s="146">
        <f t="shared" si="11"/>
        <v>0</v>
      </c>
      <c r="I54" s="147">
        <f t="shared" si="11"/>
        <v>0</v>
      </c>
      <c r="J54" s="147">
        <f t="shared" si="11"/>
        <v>0</v>
      </c>
      <c r="K54" s="147">
        <f t="shared" si="11"/>
        <v>0</v>
      </c>
      <c r="L54" s="5"/>
    </row>
    <row r="55" spans="1:12" ht="13.5">
      <c r="A55" s="5" t="s">
        <v>167</v>
      </c>
      <c r="B55" s="148" t="s">
        <v>168</v>
      </c>
      <c r="C55" s="149"/>
      <c r="D55" s="150"/>
      <c r="E55" s="597"/>
      <c r="F55" s="216"/>
      <c r="G55" s="621"/>
      <c r="H55" s="149"/>
      <c r="I55" s="216"/>
      <c r="J55" s="216"/>
      <c r="K55" s="216"/>
      <c r="L55" s="5"/>
    </row>
    <row r="56" spans="1:12" ht="13.5">
      <c r="A56" s="5" t="s">
        <v>169</v>
      </c>
      <c r="B56" s="107" t="s">
        <v>170</v>
      </c>
      <c r="C56" s="110">
        <f>SUM(C57,C72,C109,C126,C131,C172,C173)</f>
        <v>478729</v>
      </c>
      <c r="D56" s="130">
        <f aca="true" t="shared" si="12" ref="D56:K56">SUM(D57,D72,D109,D126,D131,D172,D173)</f>
        <v>500407</v>
      </c>
      <c r="E56" s="592"/>
      <c r="F56" s="215">
        <f t="shared" si="12"/>
        <v>648955</v>
      </c>
      <c r="G56" s="620"/>
      <c r="H56" s="238">
        <f t="shared" si="12"/>
        <v>0</v>
      </c>
      <c r="I56" s="215">
        <f t="shared" si="12"/>
        <v>0</v>
      </c>
      <c r="J56" s="215">
        <f t="shared" si="12"/>
        <v>0</v>
      </c>
      <c r="K56" s="215">
        <f t="shared" si="12"/>
        <v>0</v>
      </c>
      <c r="L56" s="5"/>
    </row>
    <row r="57" spans="1:12" ht="13.5">
      <c r="A57" s="5" t="s">
        <v>171</v>
      </c>
      <c r="B57" s="112" t="s">
        <v>172</v>
      </c>
      <c r="C57" s="151">
        <f>SUM(C58,C65)</f>
        <v>263630</v>
      </c>
      <c r="D57" s="152">
        <f aca="true" t="shared" si="13" ref="D57:K57">SUM(D58,D65)</f>
        <v>284228</v>
      </c>
      <c r="E57" s="598"/>
      <c r="F57" s="152">
        <f t="shared" si="13"/>
        <v>388370</v>
      </c>
      <c r="G57" s="598"/>
      <c r="H57" s="151">
        <f t="shared" si="13"/>
        <v>0</v>
      </c>
      <c r="I57" s="152">
        <f t="shared" si="13"/>
        <v>0</v>
      </c>
      <c r="J57" s="152">
        <f t="shared" si="13"/>
        <v>0</v>
      </c>
      <c r="K57" s="152">
        <f t="shared" si="13"/>
        <v>0</v>
      </c>
      <c r="L57" s="5"/>
    </row>
    <row r="58" spans="1:12" ht="13.5">
      <c r="A58" s="5" t="s">
        <v>173</v>
      </c>
      <c r="B58" s="115" t="s">
        <v>174</v>
      </c>
      <c r="C58" s="116">
        <f>SUM(C59:C64)</f>
        <v>221760</v>
      </c>
      <c r="D58" s="153">
        <f aca="true" t="shared" si="14" ref="D58:K58">SUM(D59:D64)</f>
        <v>245986</v>
      </c>
      <c r="E58" s="155"/>
      <c r="F58" s="117">
        <f t="shared" si="14"/>
        <v>344242</v>
      </c>
      <c r="G58" s="155"/>
      <c r="H58" s="116">
        <f t="shared" si="14"/>
        <v>0</v>
      </c>
      <c r="I58" s="117">
        <f t="shared" si="14"/>
        <v>0</v>
      </c>
      <c r="J58" s="153">
        <f t="shared" si="14"/>
        <v>0</v>
      </c>
      <c r="K58" s="153">
        <f t="shared" si="14"/>
        <v>0</v>
      </c>
      <c r="L58" s="5"/>
    </row>
    <row r="59" spans="1:12" ht="13.5">
      <c r="A59" s="5" t="s">
        <v>175</v>
      </c>
      <c r="B59" s="120" t="s">
        <v>176</v>
      </c>
      <c r="C59" s="126">
        <f>'[2]Detail'!C35</f>
        <v>200824</v>
      </c>
      <c r="D59" s="127">
        <f>'[2]Detail'!D35</f>
        <v>226982</v>
      </c>
      <c r="E59" s="589"/>
      <c r="F59" s="127">
        <f>-1*('[1]notes'!$J$108+'[1]notes'!$J$112+'[1]notes'!$J$113+'[1]notes'!$J$114+'[1]notes'!$J$115)</f>
        <v>332780</v>
      </c>
      <c r="G59" s="589"/>
      <c r="H59" s="239"/>
      <c r="I59" s="240"/>
      <c r="J59" s="240"/>
      <c r="K59" s="240"/>
      <c r="L59" s="5"/>
    </row>
    <row r="60" spans="1:12" ht="13.5">
      <c r="A60" s="5" t="s">
        <v>177</v>
      </c>
      <c r="B60" s="120" t="s">
        <v>178</v>
      </c>
      <c r="C60" s="126">
        <f>'[2]Detail'!C36</f>
        <v>1364</v>
      </c>
      <c r="D60" s="127">
        <f>'[2]Detail'!D36</f>
        <v>1431</v>
      </c>
      <c r="E60" s="589"/>
      <c r="F60" s="127">
        <f>-1*'[1]notes'!$J$109</f>
        <v>0</v>
      </c>
      <c r="G60" s="589"/>
      <c r="H60" s="239"/>
      <c r="I60" s="240"/>
      <c r="J60" s="240"/>
      <c r="K60" s="240"/>
      <c r="L60" s="5"/>
    </row>
    <row r="61" spans="1:12" ht="13.5">
      <c r="A61" s="5" t="s">
        <v>179</v>
      </c>
      <c r="B61" s="120" t="s">
        <v>180</v>
      </c>
      <c r="C61" s="126">
        <f>'[2]Detail'!C37</f>
        <v>13543</v>
      </c>
      <c r="D61" s="127">
        <f>'[2]Detail'!D37</f>
        <v>12305</v>
      </c>
      <c r="E61" s="589"/>
      <c r="F61" s="127"/>
      <c r="G61" s="589"/>
      <c r="H61" s="239"/>
      <c r="I61" s="240"/>
      <c r="J61" s="240"/>
      <c r="K61" s="240"/>
      <c r="L61" s="5"/>
    </row>
    <row r="62" spans="1:12" ht="13.5">
      <c r="A62" s="5" t="s">
        <v>181</v>
      </c>
      <c r="B62" s="120" t="s">
        <v>182</v>
      </c>
      <c r="C62" s="126">
        <f>'[2]Detail'!C38</f>
        <v>0</v>
      </c>
      <c r="D62" s="127">
        <f>'[2]Detail'!D38</f>
        <v>0</v>
      </c>
      <c r="E62" s="589"/>
      <c r="F62" s="127"/>
      <c r="G62" s="589"/>
      <c r="H62" s="239"/>
      <c r="I62" s="240"/>
      <c r="J62" s="240"/>
      <c r="K62" s="240"/>
      <c r="L62" s="5"/>
    </row>
    <row r="63" spans="1:12" ht="13.5">
      <c r="A63" s="5" t="s">
        <v>183</v>
      </c>
      <c r="B63" s="120" t="s">
        <v>184</v>
      </c>
      <c r="C63" s="126"/>
      <c r="D63" s="127"/>
      <c r="E63" s="589"/>
      <c r="F63" s="127">
        <f>-1*'[1]notes'!$J$110</f>
        <v>11462</v>
      </c>
      <c r="G63" s="589"/>
      <c r="H63" s="239"/>
      <c r="I63" s="240"/>
      <c r="J63" s="240"/>
      <c r="K63" s="240"/>
      <c r="L63" s="5"/>
    </row>
    <row r="64" spans="1:12" ht="13.5">
      <c r="A64" s="5" t="s">
        <v>185</v>
      </c>
      <c r="B64" s="120" t="s">
        <v>186</v>
      </c>
      <c r="C64" s="126">
        <f>'[2]Detail'!C39</f>
        <v>6029</v>
      </c>
      <c r="D64" s="127">
        <f>'[2]Detail'!D39</f>
        <v>5268</v>
      </c>
      <c r="E64" s="589"/>
      <c r="F64" s="127">
        <f>-1*'[1]notes'!$J$111</f>
        <v>0</v>
      </c>
      <c r="G64" s="589"/>
      <c r="H64" s="239"/>
      <c r="I64" s="240"/>
      <c r="J64" s="240"/>
      <c r="K64" s="240"/>
      <c r="L64" s="5"/>
    </row>
    <row r="65" spans="1:12" ht="13.5">
      <c r="A65" s="5" t="s">
        <v>187</v>
      </c>
      <c r="B65" s="115" t="s">
        <v>188</v>
      </c>
      <c r="C65" s="116">
        <f>SUM(C66:C71)</f>
        <v>41870</v>
      </c>
      <c r="D65" s="117">
        <f aca="true" t="shared" si="15" ref="D65:K65">SUM(D66:D71)</f>
        <v>38242</v>
      </c>
      <c r="E65" s="155"/>
      <c r="F65" s="117">
        <f t="shared" si="15"/>
        <v>44128</v>
      </c>
      <c r="G65" s="155"/>
      <c r="H65" s="116">
        <f t="shared" si="15"/>
        <v>0</v>
      </c>
      <c r="I65" s="117">
        <f t="shared" si="15"/>
        <v>0</v>
      </c>
      <c r="J65" s="117">
        <f t="shared" si="15"/>
        <v>0</v>
      </c>
      <c r="K65" s="117">
        <f t="shared" si="15"/>
        <v>0</v>
      </c>
      <c r="L65" s="5"/>
    </row>
    <row r="66" spans="1:12" ht="13.5">
      <c r="A66" s="5" t="s">
        <v>189</v>
      </c>
      <c r="B66" s="120" t="s">
        <v>190</v>
      </c>
      <c r="C66" s="126">
        <f>'[2]Detail'!C41</f>
        <v>21407</v>
      </c>
      <c r="D66" s="127">
        <f>'[2]Detail'!D41</f>
        <v>20201</v>
      </c>
      <c r="E66" s="589"/>
      <c r="F66" s="127">
        <f>-1*('[1]notes'!$J$116+'[1]notes'!$J$123)</f>
        <v>23882</v>
      </c>
      <c r="G66" s="589"/>
      <c r="H66" s="239"/>
      <c r="I66" s="240"/>
      <c r="J66" s="240"/>
      <c r="K66" s="240"/>
      <c r="L66" s="5"/>
    </row>
    <row r="67" spans="1:12" ht="13.5">
      <c r="A67" s="5" t="s">
        <v>191</v>
      </c>
      <c r="B67" s="120" t="s">
        <v>192</v>
      </c>
      <c r="C67" s="126">
        <f>'[2]Detail'!C42</f>
        <v>17668</v>
      </c>
      <c r="D67" s="127">
        <f>'[2]Detail'!D42</f>
        <v>15425</v>
      </c>
      <c r="E67" s="589"/>
      <c r="F67" s="127">
        <f>-1*'[1]notes'!$J$118</f>
        <v>13690</v>
      </c>
      <c r="G67" s="589"/>
      <c r="H67" s="239"/>
      <c r="I67" s="240"/>
      <c r="J67" s="240"/>
      <c r="K67" s="240"/>
      <c r="L67" s="5"/>
    </row>
    <row r="68" spans="1:12" ht="13.5">
      <c r="A68" s="5" t="s">
        <v>193</v>
      </c>
      <c r="B68" s="120" t="s">
        <v>194</v>
      </c>
      <c r="C68" s="126">
        <f>'[2]Detail'!C43</f>
        <v>1680</v>
      </c>
      <c r="D68" s="127">
        <f>'[2]Detail'!D43</f>
        <v>1724</v>
      </c>
      <c r="E68" s="589"/>
      <c r="F68" s="127">
        <f>-1*'[1]notes'!$J$119</f>
        <v>2229</v>
      </c>
      <c r="G68" s="589"/>
      <c r="H68" s="239"/>
      <c r="I68" s="240"/>
      <c r="J68" s="240"/>
      <c r="K68" s="240"/>
      <c r="L68" s="5"/>
    </row>
    <row r="69" spans="1:12" ht="13.5">
      <c r="A69" s="5" t="s">
        <v>195</v>
      </c>
      <c r="B69" s="120" t="s">
        <v>893</v>
      </c>
      <c r="C69" s="126">
        <f>'[2]Detail'!C44+'[2]Detail'!C45</f>
        <v>1115</v>
      </c>
      <c r="D69" s="127">
        <f>'[2]Detail'!D44+'[2]Detail'!D45</f>
        <v>892</v>
      </c>
      <c r="E69" s="589"/>
      <c r="F69" s="127">
        <f>-1*'[1]notes'!$J$120</f>
        <v>0</v>
      </c>
      <c r="G69" s="589"/>
      <c r="H69" s="239"/>
      <c r="I69" s="240"/>
      <c r="J69" s="240"/>
      <c r="K69" s="240"/>
      <c r="L69" s="5"/>
    </row>
    <row r="70" spans="1:12" ht="13.5">
      <c r="A70" s="5" t="s">
        <v>196</v>
      </c>
      <c r="B70" s="120" t="s">
        <v>197</v>
      </c>
      <c r="C70" s="126">
        <f>'[2]Detail'!C46</f>
        <v>0</v>
      </c>
      <c r="D70" s="127">
        <f>'[2]Detail'!D46</f>
        <v>0</v>
      </c>
      <c r="E70" s="589"/>
      <c r="F70" s="127">
        <f>-1*'[1]notes'!$J$121</f>
        <v>4327</v>
      </c>
      <c r="G70" s="589"/>
      <c r="H70" s="239"/>
      <c r="I70" s="240"/>
      <c r="J70" s="240"/>
      <c r="K70" s="240"/>
      <c r="L70" s="5"/>
    </row>
    <row r="71" spans="1:12" ht="13.5">
      <c r="A71" s="5" t="s">
        <v>198</v>
      </c>
      <c r="B71" s="120" t="s">
        <v>199</v>
      </c>
      <c r="C71" s="126">
        <f>'[2]Detail'!C47</f>
        <v>0</v>
      </c>
      <c r="D71" s="127">
        <f>'[2]Detail'!D47</f>
        <v>0</v>
      </c>
      <c r="E71" s="589"/>
      <c r="F71" s="127">
        <f>-1*'[1]notes'!$J$129</f>
        <v>0</v>
      </c>
      <c r="G71" s="589"/>
      <c r="H71" s="239"/>
      <c r="I71" s="240"/>
      <c r="J71" s="240"/>
      <c r="K71" s="240"/>
      <c r="L71" s="5"/>
    </row>
    <row r="72" spans="1:12" ht="13.5">
      <c r="A72" s="5" t="s">
        <v>200</v>
      </c>
      <c r="B72" s="112" t="s">
        <v>201</v>
      </c>
      <c r="C72" s="151">
        <f>SUM(C73:C78,C84:C90,C94,C98:C101,C104)</f>
        <v>193978</v>
      </c>
      <c r="D72" s="152">
        <f aca="true" t="shared" si="16" ref="D72:K72">SUM(D73:D78,D84:D90,D94,D98:D101,D104)</f>
        <v>197790</v>
      </c>
      <c r="E72" s="598"/>
      <c r="F72" s="152">
        <f t="shared" si="16"/>
        <v>240742</v>
      </c>
      <c r="G72" s="598"/>
      <c r="H72" s="151">
        <f t="shared" si="16"/>
        <v>0</v>
      </c>
      <c r="I72" s="152">
        <f t="shared" si="16"/>
        <v>0</v>
      </c>
      <c r="J72" s="152">
        <f t="shared" si="16"/>
        <v>0</v>
      </c>
      <c r="K72" s="152">
        <f t="shared" si="16"/>
        <v>0</v>
      </c>
      <c r="L72" s="5"/>
    </row>
    <row r="73" spans="1:12" ht="13.5">
      <c r="A73" s="5" t="s">
        <v>202</v>
      </c>
      <c r="B73" s="115" t="s">
        <v>894</v>
      </c>
      <c r="C73" s="154">
        <f>'[2]Detail'!C49</f>
        <v>909</v>
      </c>
      <c r="D73" s="155">
        <f>'[2]Detail'!D49</f>
        <v>1432</v>
      </c>
      <c r="E73" s="259"/>
      <c r="F73" s="155">
        <f>-1*'[1]Per'!$J$23</f>
        <v>0</v>
      </c>
      <c r="G73" s="259"/>
      <c r="H73" s="260"/>
      <c r="I73" s="259"/>
      <c r="J73" s="259"/>
      <c r="K73" s="259"/>
      <c r="L73" s="5"/>
    </row>
    <row r="74" spans="1:12" ht="13.5">
      <c r="A74" s="5" t="s">
        <v>203</v>
      </c>
      <c r="B74" s="115" t="s">
        <v>204</v>
      </c>
      <c r="C74" s="154">
        <f>'[2]Detail'!C52</f>
        <v>2350</v>
      </c>
      <c r="D74" s="155">
        <f>'[2]Detail'!D52</f>
        <v>1763</v>
      </c>
      <c r="E74" s="259"/>
      <c r="F74" s="155">
        <f>-1*'[1]Per'!$J$24</f>
        <v>0</v>
      </c>
      <c r="G74" s="259"/>
      <c r="H74" s="260"/>
      <c r="I74" s="259"/>
      <c r="J74" s="259"/>
      <c r="K74" s="259"/>
      <c r="L74" s="5"/>
    </row>
    <row r="75" spans="1:12" ht="13.5">
      <c r="A75" s="5" t="s">
        <v>205</v>
      </c>
      <c r="B75" s="115" t="s">
        <v>206</v>
      </c>
      <c r="C75" s="118">
        <f>'[2]Detail'!C56</f>
        <v>0</v>
      </c>
      <c r="D75" s="119">
        <f>'[2]Detail'!D56</f>
        <v>575</v>
      </c>
      <c r="E75" s="259"/>
      <c r="F75" s="119"/>
      <c r="G75" s="259"/>
      <c r="H75" s="257"/>
      <c r="I75" s="258"/>
      <c r="J75" s="258"/>
      <c r="K75" s="258"/>
      <c r="L75" s="5"/>
    </row>
    <row r="76" spans="1:12" ht="13.5">
      <c r="A76" s="5" t="s">
        <v>207</v>
      </c>
      <c r="B76" s="115" t="s">
        <v>208</v>
      </c>
      <c r="C76" s="118">
        <f>'[2]Detail'!C57</f>
        <v>195</v>
      </c>
      <c r="D76" s="119">
        <f>'[2]Detail'!D57</f>
        <v>369</v>
      </c>
      <c r="E76" s="259"/>
      <c r="F76" s="155">
        <f>-1*'[1]notes'!$J$92</f>
        <v>0</v>
      </c>
      <c r="G76" s="259"/>
      <c r="H76" s="260"/>
      <c r="I76" s="259"/>
      <c r="J76" s="259"/>
      <c r="K76" s="259"/>
      <c r="L76" s="5"/>
    </row>
    <row r="77" spans="1:12" ht="13.5">
      <c r="A77" s="5" t="s">
        <v>209</v>
      </c>
      <c r="B77" s="115" t="s">
        <v>210</v>
      </c>
      <c r="C77" s="118">
        <f>'[2]Detail'!C62</f>
        <v>122</v>
      </c>
      <c r="D77" s="119">
        <f>'[2]Detail'!D62</f>
        <v>22</v>
      </c>
      <c r="E77" s="259"/>
      <c r="F77" s="119"/>
      <c r="G77" s="259"/>
      <c r="H77" s="257"/>
      <c r="I77" s="258"/>
      <c r="J77" s="258"/>
      <c r="K77" s="258"/>
      <c r="L77" s="5"/>
    </row>
    <row r="78" spans="1:12" ht="13.5">
      <c r="A78" s="5" t="s">
        <v>211</v>
      </c>
      <c r="B78" s="115" t="s">
        <v>212</v>
      </c>
      <c r="C78" s="116">
        <f>SUM(C79:C83)</f>
        <v>8353</v>
      </c>
      <c r="D78" s="117">
        <f aca="true" t="shared" si="17" ref="D78:K78">SUM(D79:D83)</f>
        <v>9279</v>
      </c>
      <c r="E78" s="155"/>
      <c r="F78" s="117">
        <f t="shared" si="17"/>
        <v>0</v>
      </c>
      <c r="G78" s="155"/>
      <c r="H78" s="116">
        <f t="shared" si="17"/>
        <v>0</v>
      </c>
      <c r="I78" s="117">
        <f t="shared" si="17"/>
        <v>0</v>
      </c>
      <c r="J78" s="117">
        <f t="shared" si="17"/>
        <v>0</v>
      </c>
      <c r="K78" s="117">
        <f t="shared" si="17"/>
        <v>0</v>
      </c>
      <c r="L78" s="5"/>
    </row>
    <row r="79" spans="1:12" ht="13.5">
      <c r="A79" s="5" t="s">
        <v>213</v>
      </c>
      <c r="B79" s="120" t="s">
        <v>214</v>
      </c>
      <c r="C79" s="126">
        <f>'[2]Detail'!C65</f>
        <v>5551</v>
      </c>
      <c r="D79" s="127">
        <f>'[2]Detail'!D65</f>
        <v>5782</v>
      </c>
      <c r="E79" s="589"/>
      <c r="F79" s="127"/>
      <c r="G79" s="589"/>
      <c r="H79" s="239"/>
      <c r="I79" s="240"/>
      <c r="J79" s="240"/>
      <c r="K79" s="240"/>
      <c r="L79" s="5"/>
    </row>
    <row r="80" spans="1:12" ht="13.5">
      <c r="A80" s="5" t="s">
        <v>215</v>
      </c>
      <c r="B80" s="120" t="s">
        <v>216</v>
      </c>
      <c r="C80" s="126">
        <f>'[2]Detail'!C66</f>
        <v>1677</v>
      </c>
      <c r="D80" s="127">
        <f>'[2]Detail'!D66</f>
        <v>2087</v>
      </c>
      <c r="E80" s="589"/>
      <c r="F80" s="127"/>
      <c r="G80" s="589"/>
      <c r="H80" s="239"/>
      <c r="I80" s="240"/>
      <c r="J80" s="240"/>
      <c r="K80" s="240"/>
      <c r="L80" s="5"/>
    </row>
    <row r="81" spans="1:12" ht="13.5">
      <c r="A81" s="5" t="s">
        <v>217</v>
      </c>
      <c r="B81" s="120" t="s">
        <v>218</v>
      </c>
      <c r="C81" s="126">
        <f>'[2]Detail'!C67</f>
        <v>1125</v>
      </c>
      <c r="D81" s="127">
        <f>'[2]Detail'!D67</f>
        <v>1410</v>
      </c>
      <c r="E81" s="589"/>
      <c r="F81" s="127"/>
      <c r="G81" s="589"/>
      <c r="H81" s="239"/>
      <c r="I81" s="240"/>
      <c r="J81" s="240"/>
      <c r="K81" s="240"/>
      <c r="L81" s="5"/>
    </row>
    <row r="82" spans="1:12" ht="13.5">
      <c r="A82" s="5" t="s">
        <v>219</v>
      </c>
      <c r="B82" s="120" t="s">
        <v>220</v>
      </c>
      <c r="C82" s="126">
        <f>'[2]Detail'!C68</f>
        <v>0</v>
      </c>
      <c r="D82" s="127">
        <f>'[2]Detail'!D68</f>
        <v>0</v>
      </c>
      <c r="E82" s="589"/>
      <c r="F82" s="127"/>
      <c r="G82" s="589"/>
      <c r="H82" s="239"/>
      <c r="I82" s="240"/>
      <c r="J82" s="240"/>
      <c r="K82" s="240"/>
      <c r="L82" s="5"/>
    </row>
    <row r="83" spans="1:12" ht="13.5">
      <c r="A83" s="5" t="s">
        <v>221</v>
      </c>
      <c r="B83" s="120" t="s">
        <v>222</v>
      </c>
      <c r="C83" s="126">
        <f>'[2]Detail'!C69</f>
        <v>0</v>
      </c>
      <c r="D83" s="127">
        <f>'[2]Detail'!D69</f>
        <v>0</v>
      </c>
      <c r="E83" s="589"/>
      <c r="F83" s="127"/>
      <c r="G83" s="589"/>
      <c r="H83" s="239"/>
      <c r="I83" s="240"/>
      <c r="J83" s="240"/>
      <c r="K83" s="240"/>
      <c r="L83" s="5"/>
    </row>
    <row r="84" spans="1:12" ht="13.5">
      <c r="A84" s="5" t="s">
        <v>223</v>
      </c>
      <c r="B84" s="115" t="s">
        <v>224</v>
      </c>
      <c r="C84" s="154">
        <f>'[2]Detail'!C70</f>
        <v>7309</v>
      </c>
      <c r="D84" s="155">
        <f>'[2]Detail'!D70</f>
        <v>9123</v>
      </c>
      <c r="E84" s="259"/>
      <c r="F84" s="155"/>
      <c r="G84" s="259"/>
      <c r="H84" s="260"/>
      <c r="I84" s="259"/>
      <c r="J84" s="259"/>
      <c r="K84" s="259"/>
      <c r="L84" s="5"/>
    </row>
    <row r="85" spans="1:12" ht="13.5">
      <c r="A85" s="5" t="s">
        <v>225</v>
      </c>
      <c r="B85" s="115" t="s">
        <v>226</v>
      </c>
      <c r="C85" s="154">
        <f>'[2]Detail'!C73</f>
        <v>18791</v>
      </c>
      <c r="D85" s="155">
        <f>'[2]Detail'!D73</f>
        <v>24637</v>
      </c>
      <c r="E85" s="259"/>
      <c r="F85" s="155">
        <f>-1*('[1]notes'!$J$88+'[1]notes'!$J$89+'[1]notes'!$J$91+'[1]notes'!$J$90+'[1]notes'!$J$203)</f>
        <v>58233</v>
      </c>
      <c r="G85" s="259"/>
      <c r="H85" s="260"/>
      <c r="I85" s="259"/>
      <c r="J85" s="259"/>
      <c r="K85" s="259"/>
      <c r="L85" s="5"/>
    </row>
    <row r="86" spans="1:12" ht="13.5">
      <c r="A86" s="5" t="s">
        <v>227</v>
      </c>
      <c r="B86" s="115" t="s">
        <v>228</v>
      </c>
      <c r="C86" s="118">
        <f>'[2]Detail'!C81</f>
        <v>876</v>
      </c>
      <c r="D86" s="119">
        <f>'[2]Detail'!D81</f>
        <v>878</v>
      </c>
      <c r="E86" s="259"/>
      <c r="F86" s="119">
        <f>-1*'[1]notes'!$J$215</f>
        <v>0</v>
      </c>
      <c r="G86" s="259"/>
      <c r="H86" s="257"/>
      <c r="I86" s="258"/>
      <c r="J86" s="258"/>
      <c r="K86" s="258"/>
      <c r="L86" s="5"/>
    </row>
    <row r="87" spans="1:12" ht="13.5">
      <c r="A87" s="5" t="s">
        <v>229</v>
      </c>
      <c r="B87" s="115" t="s">
        <v>230</v>
      </c>
      <c r="C87" s="118">
        <f>'[2]Detail'!C82</f>
        <v>0</v>
      </c>
      <c r="D87" s="119">
        <f>'[2]Detail'!D82</f>
        <v>0</v>
      </c>
      <c r="E87" s="259"/>
      <c r="F87" s="119">
        <f>-1*'[1]notes'!$J$204</f>
        <v>0</v>
      </c>
      <c r="G87" s="259"/>
      <c r="H87" s="257"/>
      <c r="I87" s="258"/>
      <c r="J87" s="258"/>
      <c r="K87" s="258"/>
      <c r="L87" s="5"/>
    </row>
    <row r="88" spans="1:12" ht="13.5">
      <c r="A88" s="5" t="s">
        <v>231</v>
      </c>
      <c r="B88" s="115" t="s">
        <v>913</v>
      </c>
      <c r="C88" s="118">
        <f>'[2]Detail'!C83</f>
        <v>11620</v>
      </c>
      <c r="D88" s="119">
        <f>'[2]Detail'!D83</f>
        <v>13872</v>
      </c>
      <c r="E88" s="259"/>
      <c r="F88" s="155"/>
      <c r="G88" s="259"/>
      <c r="H88" s="260"/>
      <c r="I88" s="259"/>
      <c r="J88" s="259"/>
      <c r="K88" s="259"/>
      <c r="L88" s="5"/>
    </row>
    <row r="89" spans="1:12" ht="13.5">
      <c r="A89" s="5" t="s">
        <v>233</v>
      </c>
      <c r="B89" s="115" t="s">
        <v>234</v>
      </c>
      <c r="C89" s="118">
        <f>'[2]Detail'!C91</f>
        <v>491</v>
      </c>
      <c r="D89" s="119">
        <f>'[2]Detail'!D91</f>
        <v>733</v>
      </c>
      <c r="E89" s="259"/>
      <c r="F89" s="119">
        <f>-1*'[1]notes'!$J$205</f>
        <v>0</v>
      </c>
      <c r="G89" s="259"/>
      <c r="H89" s="257"/>
      <c r="I89" s="258"/>
      <c r="J89" s="258"/>
      <c r="K89" s="258"/>
      <c r="L89" s="5"/>
    </row>
    <row r="90" spans="1:12" ht="13.5">
      <c r="A90" s="5" t="s">
        <v>238</v>
      </c>
      <c r="B90" s="115" t="s">
        <v>239</v>
      </c>
      <c r="C90" s="116">
        <f aca="true" t="shared" si="18" ref="C90:K90">SUM(C91:C93)</f>
        <v>15431</v>
      </c>
      <c r="D90" s="117">
        <f t="shared" si="18"/>
        <v>15461</v>
      </c>
      <c r="E90" s="155"/>
      <c r="F90" s="117">
        <f t="shared" si="18"/>
        <v>0</v>
      </c>
      <c r="G90" s="155"/>
      <c r="H90" s="116">
        <f t="shared" si="18"/>
        <v>0</v>
      </c>
      <c r="I90" s="117">
        <f t="shared" si="18"/>
        <v>0</v>
      </c>
      <c r="J90" s="117">
        <f t="shared" si="18"/>
        <v>0</v>
      </c>
      <c r="K90" s="117">
        <f t="shared" si="18"/>
        <v>0</v>
      </c>
      <c r="L90" s="5"/>
    </row>
    <row r="91" spans="1:12" ht="13.5">
      <c r="A91" s="5" t="s">
        <v>240</v>
      </c>
      <c r="B91" s="120" t="s">
        <v>895</v>
      </c>
      <c r="C91" s="126">
        <f>'[2]Detail'!C99+'[2]Detail'!C100</f>
        <v>8716</v>
      </c>
      <c r="D91" s="127">
        <f>'[2]Detail'!D99+'[2]Detail'!D100</f>
        <v>7963</v>
      </c>
      <c r="E91" s="589"/>
      <c r="F91" s="127">
        <f>-1*'[1]notes'!$J$207</f>
        <v>0</v>
      </c>
      <c r="G91" s="589"/>
      <c r="H91" s="239"/>
      <c r="I91" s="240"/>
      <c r="J91" s="240"/>
      <c r="K91" s="240"/>
      <c r="L91" s="5"/>
    </row>
    <row r="92" spans="1:12" ht="13.5">
      <c r="A92" s="5" t="s">
        <v>242</v>
      </c>
      <c r="B92" s="120" t="s">
        <v>710</v>
      </c>
      <c r="C92" s="126">
        <f>'[2]Detail'!C101</f>
        <v>6031</v>
      </c>
      <c r="D92" s="127">
        <f>'[2]Detail'!D101</f>
        <v>6300</v>
      </c>
      <c r="E92" s="589"/>
      <c r="F92" s="127">
        <f>-1*'[1]notes'!$J$208</f>
        <v>0</v>
      </c>
      <c r="G92" s="589"/>
      <c r="H92" s="239"/>
      <c r="I92" s="240"/>
      <c r="J92" s="240"/>
      <c r="K92" s="240"/>
      <c r="L92" s="5"/>
    </row>
    <row r="93" spans="1:12" ht="13.5">
      <c r="A93" s="5" t="s">
        <v>243</v>
      </c>
      <c r="B93" s="120" t="s">
        <v>222</v>
      </c>
      <c r="C93" s="126">
        <f>'[2]Detail'!C102</f>
        <v>684</v>
      </c>
      <c r="D93" s="127">
        <f>'[2]Detail'!D102</f>
        <v>1198</v>
      </c>
      <c r="E93" s="589"/>
      <c r="F93" s="127">
        <f>-1*'[1]notes'!$J$209</f>
        <v>0</v>
      </c>
      <c r="G93" s="589"/>
      <c r="H93" s="239"/>
      <c r="I93" s="240"/>
      <c r="J93" s="240"/>
      <c r="K93" s="240"/>
      <c r="L93" s="5"/>
    </row>
    <row r="94" spans="1:12" ht="13.5">
      <c r="A94" s="5" t="s">
        <v>245</v>
      </c>
      <c r="B94" s="115" t="s">
        <v>246</v>
      </c>
      <c r="C94" s="116">
        <f>SUM(C95:C97)</f>
        <v>4241</v>
      </c>
      <c r="D94" s="117">
        <f aca="true" t="shared" si="19" ref="D94:K94">SUM(D95:D97)</f>
        <v>5370</v>
      </c>
      <c r="E94" s="155"/>
      <c r="F94" s="117">
        <f t="shared" si="19"/>
        <v>19591</v>
      </c>
      <c r="G94" s="155"/>
      <c r="H94" s="116">
        <f t="shared" si="19"/>
        <v>0</v>
      </c>
      <c r="I94" s="117">
        <f t="shared" si="19"/>
        <v>0</v>
      </c>
      <c r="J94" s="117">
        <f t="shared" si="19"/>
        <v>0</v>
      </c>
      <c r="K94" s="117">
        <f t="shared" si="19"/>
        <v>0</v>
      </c>
      <c r="L94" s="5"/>
    </row>
    <row r="95" spans="1:12" ht="13.5">
      <c r="A95" s="5" t="s">
        <v>247</v>
      </c>
      <c r="B95" s="120" t="s">
        <v>241</v>
      </c>
      <c r="C95" s="126">
        <f>'[2]Detail'!C104</f>
        <v>496</v>
      </c>
      <c r="D95" s="127">
        <f>'[2]Detail'!D104</f>
        <v>610</v>
      </c>
      <c r="E95" s="589"/>
      <c r="F95" s="127">
        <f>-1*'[1]notes'!$J$97</f>
        <v>703</v>
      </c>
      <c r="G95" s="589"/>
      <c r="H95" s="239"/>
      <c r="I95" s="240"/>
      <c r="J95" s="240"/>
      <c r="K95" s="240"/>
      <c r="L95" s="5"/>
    </row>
    <row r="96" spans="1:12" ht="13.5">
      <c r="A96" s="5" t="s">
        <v>248</v>
      </c>
      <c r="B96" s="120" t="s">
        <v>244</v>
      </c>
      <c r="C96" s="126">
        <f>'[2]Detail'!C105</f>
        <v>3745</v>
      </c>
      <c r="D96" s="127">
        <f>'[2]Detail'!D105</f>
        <v>4760</v>
      </c>
      <c r="E96" s="589"/>
      <c r="F96" s="127">
        <f>-1*'[1]notes'!$J$98</f>
        <v>6700</v>
      </c>
      <c r="G96" s="589"/>
      <c r="H96" s="239"/>
      <c r="I96" s="240"/>
      <c r="J96" s="240"/>
      <c r="K96" s="240"/>
      <c r="L96" s="5"/>
    </row>
    <row r="97" spans="1:12" ht="13.5">
      <c r="A97" s="5" t="s">
        <v>249</v>
      </c>
      <c r="B97" s="120" t="s">
        <v>250</v>
      </c>
      <c r="C97" s="126">
        <f>'[2]Detail'!C106</f>
        <v>0</v>
      </c>
      <c r="D97" s="127">
        <f>'[2]Detail'!D106</f>
        <v>0</v>
      </c>
      <c r="E97" s="589"/>
      <c r="F97" s="127">
        <f>-1*'[1]notes'!$J$99</f>
        <v>12188</v>
      </c>
      <c r="G97" s="589"/>
      <c r="H97" s="239"/>
      <c r="I97" s="240"/>
      <c r="J97" s="240"/>
      <c r="K97" s="240"/>
      <c r="L97" s="5"/>
    </row>
    <row r="98" spans="1:12" ht="13.5">
      <c r="A98" s="5" t="s">
        <v>251</v>
      </c>
      <c r="B98" s="115" t="s">
        <v>252</v>
      </c>
      <c r="C98" s="118">
        <f>'[2]Detail'!C111</f>
        <v>382</v>
      </c>
      <c r="D98" s="119">
        <f>'[2]Detail'!D111</f>
        <v>1835</v>
      </c>
      <c r="E98" s="259"/>
      <c r="F98" s="119"/>
      <c r="G98" s="259"/>
      <c r="H98" s="257"/>
      <c r="I98" s="258"/>
      <c r="J98" s="258"/>
      <c r="K98" s="258"/>
      <c r="L98" s="5"/>
    </row>
    <row r="99" spans="1:12" ht="13.5">
      <c r="A99" s="5" t="s">
        <v>253</v>
      </c>
      <c r="B99" s="115" t="s">
        <v>254</v>
      </c>
      <c r="C99" s="154">
        <f>'[2]Detail'!C113</f>
        <v>17445</v>
      </c>
      <c r="D99" s="155">
        <f>'[2]Detail'!D113</f>
        <v>18305</v>
      </c>
      <c r="E99" s="259"/>
      <c r="F99" s="155">
        <f>-1*'[1]notes'!$J$93</f>
        <v>23896</v>
      </c>
      <c r="G99" s="259"/>
      <c r="H99" s="260"/>
      <c r="I99" s="259"/>
      <c r="J99" s="259"/>
      <c r="K99" s="259"/>
      <c r="L99" s="5"/>
    </row>
    <row r="100" spans="1:12" ht="13.5">
      <c r="A100" s="5" t="s">
        <v>255</v>
      </c>
      <c r="B100" s="115" t="s">
        <v>256</v>
      </c>
      <c r="C100" s="118">
        <f>'[2]Detail'!C120</f>
        <v>494</v>
      </c>
      <c r="D100" s="119">
        <f>'[2]Detail'!D120</f>
        <v>1869</v>
      </c>
      <c r="E100" s="259"/>
      <c r="F100" s="119">
        <f>-1*'[1]notes'!$J$202</f>
        <v>0</v>
      </c>
      <c r="G100" s="259"/>
      <c r="H100" s="257"/>
      <c r="I100" s="258"/>
      <c r="J100" s="258"/>
      <c r="K100" s="258"/>
      <c r="L100" s="5"/>
    </row>
    <row r="101" spans="1:12" ht="13.5">
      <c r="A101" s="5" t="s">
        <v>257</v>
      </c>
      <c r="B101" s="115" t="s">
        <v>258</v>
      </c>
      <c r="C101" s="116">
        <f aca="true" t="shared" si="20" ref="C101:K101">SUM(C102:C103)</f>
        <v>17261</v>
      </c>
      <c r="D101" s="117">
        <f t="shared" si="20"/>
        <v>17895</v>
      </c>
      <c r="E101" s="155"/>
      <c r="F101" s="117">
        <f t="shared" si="20"/>
        <v>0</v>
      </c>
      <c r="G101" s="155"/>
      <c r="H101" s="116">
        <f t="shared" si="20"/>
        <v>0</v>
      </c>
      <c r="I101" s="117">
        <f t="shared" si="20"/>
        <v>0</v>
      </c>
      <c r="J101" s="117">
        <f t="shared" si="20"/>
        <v>0</v>
      </c>
      <c r="K101" s="117">
        <f t="shared" si="20"/>
        <v>0</v>
      </c>
      <c r="L101" s="5"/>
    </row>
    <row r="102" spans="1:12" ht="13.5">
      <c r="A102" s="5" t="s">
        <v>259</v>
      </c>
      <c r="B102" s="120" t="s">
        <v>260</v>
      </c>
      <c r="C102" s="126">
        <f>'[2]Detail'!C122</f>
        <v>17261</v>
      </c>
      <c r="D102" s="127">
        <f>'[2]Detail'!D122</f>
        <v>17895</v>
      </c>
      <c r="E102" s="589"/>
      <c r="F102" s="127"/>
      <c r="G102" s="589"/>
      <c r="H102" s="239"/>
      <c r="I102" s="240"/>
      <c r="J102" s="240"/>
      <c r="K102" s="240"/>
      <c r="L102" s="5"/>
    </row>
    <row r="103" spans="1:12" ht="13.5">
      <c r="A103" s="5" t="s">
        <v>261</v>
      </c>
      <c r="B103" s="120" t="s">
        <v>222</v>
      </c>
      <c r="C103" s="126">
        <f>'[2]Detail'!C123+'[2]Detail'!C124</f>
        <v>0</v>
      </c>
      <c r="D103" s="127">
        <f>'[2]Detail'!D123+'[2]Detail'!D124</f>
        <v>0</v>
      </c>
      <c r="E103" s="589"/>
      <c r="F103" s="127"/>
      <c r="G103" s="589"/>
      <c r="H103" s="239"/>
      <c r="I103" s="240"/>
      <c r="J103" s="240"/>
      <c r="K103" s="240"/>
      <c r="L103" s="5"/>
    </row>
    <row r="104" spans="1:12" ht="13.5">
      <c r="A104" s="5" t="s">
        <v>262</v>
      </c>
      <c r="B104" s="115" t="s">
        <v>857</v>
      </c>
      <c r="C104" s="118">
        <f>'[2]Detail'!$C$125+'[2]Detail'!$C$126+'[2]Detail'!$C$127+'[2]Detail'!$C$128+'[2]Detail'!$C$107+'[2]Detail'!$C$112+'[2]Detail'!$C$63</f>
        <v>87708</v>
      </c>
      <c r="D104" s="155">
        <f>'[2]Detail'!$D$125+'[2]Detail'!$D$126+'[2]Detail'!$D$127+'[2]Detail'!$D$128+'[2]Detail'!$D$107+'[2]Detail'!$D$112+'[2]Detail'!$D$63</f>
        <v>74372</v>
      </c>
      <c r="E104" s="259"/>
      <c r="F104" s="155">
        <f>-1*('[1]notes'!$J$86+'[1]Per'!$J$25+'[1]Per'!$J$26+'[1]notes'!$J$95+'[1]notes'!$J$122+'[1]notes'!$J$100+'[1]notes'!$J$216+'[1]notes'!$J$217+'[1]notes'!$J$218+'[1]notes'!$J$211+'[1]notes'!$J$212)</f>
        <v>139022</v>
      </c>
      <c r="G104" s="259"/>
      <c r="H104" s="257"/>
      <c r="I104" s="258"/>
      <c r="J104" s="258"/>
      <c r="K104" s="258"/>
      <c r="L104" s="5"/>
    </row>
    <row r="105" spans="1:12" ht="13.5">
      <c r="A105" s="5" t="s">
        <v>263</v>
      </c>
      <c r="B105" s="115" t="s">
        <v>856</v>
      </c>
      <c r="C105" s="257"/>
      <c r="D105" s="258"/>
      <c r="E105" s="259"/>
      <c r="F105" s="258"/>
      <c r="G105" s="259"/>
      <c r="H105" s="257"/>
      <c r="I105" s="258"/>
      <c r="J105" s="258"/>
      <c r="K105" s="258"/>
      <c r="L105" s="5"/>
    </row>
    <row r="106" spans="1:12" ht="13.5">
      <c r="A106" s="5" t="s">
        <v>264</v>
      </c>
      <c r="B106" s="115" t="s">
        <v>856</v>
      </c>
      <c r="C106" s="257"/>
      <c r="D106" s="258"/>
      <c r="E106" s="259"/>
      <c r="F106" s="258"/>
      <c r="G106" s="259"/>
      <c r="H106" s="257"/>
      <c r="I106" s="258"/>
      <c r="J106" s="258"/>
      <c r="K106" s="258"/>
      <c r="L106" s="5"/>
    </row>
    <row r="107" spans="1:12" ht="13.5">
      <c r="A107" s="5" t="s">
        <v>265</v>
      </c>
      <c r="B107" s="115" t="s">
        <v>856</v>
      </c>
      <c r="C107" s="257"/>
      <c r="D107" s="258"/>
      <c r="E107" s="259"/>
      <c r="F107" s="258"/>
      <c r="G107" s="259"/>
      <c r="H107" s="257"/>
      <c r="I107" s="258"/>
      <c r="J107" s="258"/>
      <c r="K107" s="258"/>
      <c r="L107" s="5"/>
    </row>
    <row r="108" spans="1:12" ht="13.5">
      <c r="A108" s="5"/>
      <c r="B108" s="115"/>
      <c r="C108" s="156" t="str">
        <f>IF((C104-C105-C106-C107)&lt;&gt;0,"wrong",(C104-C105-C106-C107))</f>
        <v>wrong</v>
      </c>
      <c r="D108" s="157" t="str">
        <f aca="true" t="shared" si="21" ref="D108:K108">IF((D104-D105-D106-D107)&lt;&gt;0,"wrong",(D104-D105-D106-D107))</f>
        <v>wrong</v>
      </c>
      <c r="E108" s="599">
        <f t="shared" si="21"/>
        <v>0</v>
      </c>
      <c r="F108" s="157" t="str">
        <f t="shared" si="21"/>
        <v>wrong</v>
      </c>
      <c r="G108" s="599">
        <f t="shared" si="21"/>
        <v>0</v>
      </c>
      <c r="H108" s="118">
        <f t="shared" si="21"/>
        <v>0</v>
      </c>
      <c r="I108" s="119">
        <f t="shared" si="21"/>
        <v>0</v>
      </c>
      <c r="J108" s="157">
        <f t="shared" si="21"/>
        <v>0</v>
      </c>
      <c r="K108" s="157">
        <f t="shared" si="21"/>
        <v>0</v>
      </c>
      <c r="L108" s="5"/>
    </row>
    <row r="109" spans="1:12" ht="13.5">
      <c r="A109" s="5" t="s">
        <v>266</v>
      </c>
      <c r="B109" s="112" t="s">
        <v>267</v>
      </c>
      <c r="C109" s="151">
        <f aca="true" t="shared" si="22" ref="C109:K109">SUM(C110,C124)</f>
        <v>20957</v>
      </c>
      <c r="D109" s="152">
        <f t="shared" si="22"/>
        <v>18192</v>
      </c>
      <c r="E109" s="598"/>
      <c r="F109" s="152">
        <f t="shared" si="22"/>
        <v>19898</v>
      </c>
      <c r="G109" s="598"/>
      <c r="H109" s="151">
        <f t="shared" si="22"/>
        <v>0</v>
      </c>
      <c r="I109" s="152">
        <f t="shared" si="22"/>
        <v>0</v>
      </c>
      <c r="J109" s="152">
        <f t="shared" si="22"/>
        <v>0</v>
      </c>
      <c r="K109" s="237">
        <f t="shared" si="22"/>
        <v>0</v>
      </c>
      <c r="L109" s="5"/>
    </row>
    <row r="110" spans="1:12" ht="13.5">
      <c r="A110" s="5"/>
      <c r="B110" s="115" t="s">
        <v>578</v>
      </c>
      <c r="C110" s="158">
        <f>SUM(C111:C123)</f>
        <v>20957</v>
      </c>
      <c r="D110" s="153">
        <f>SUM(D111:D123)</f>
        <v>18192</v>
      </c>
      <c r="E110" s="600"/>
      <c r="F110" s="153">
        <f>SUM(F111:F123)</f>
        <v>19898</v>
      </c>
      <c r="G110" s="155"/>
      <c r="H110" s="116">
        <f>SUM(H111:H122)</f>
        <v>0</v>
      </c>
      <c r="I110" s="117">
        <f>SUM(I111:I122)</f>
        <v>0</v>
      </c>
      <c r="J110" s="117">
        <f>SUM(J111:J122)</f>
        <v>0</v>
      </c>
      <c r="K110" s="117">
        <f>SUM(K111:K122)</f>
        <v>0</v>
      </c>
      <c r="L110" s="5"/>
    </row>
    <row r="111" spans="1:12" ht="13.5">
      <c r="A111" s="5" t="s">
        <v>268</v>
      </c>
      <c r="B111" s="120" t="s">
        <v>269</v>
      </c>
      <c r="C111" s="118">
        <f>'[2]Detail'!C130</f>
        <v>0</v>
      </c>
      <c r="D111" s="119">
        <f>'[2]Detail'!D130</f>
        <v>0</v>
      </c>
      <c r="E111" s="259"/>
      <c r="F111" s="119"/>
      <c r="G111" s="259"/>
      <c r="H111" s="257"/>
      <c r="I111" s="258"/>
      <c r="J111" s="258"/>
      <c r="K111" s="258"/>
      <c r="L111" s="5"/>
    </row>
    <row r="112" spans="1:12" ht="13.5">
      <c r="A112" s="5" t="s">
        <v>270</v>
      </c>
      <c r="B112" s="120" t="s">
        <v>271</v>
      </c>
      <c r="C112" s="118">
        <f>'[2]Detail'!C131</f>
        <v>0</v>
      </c>
      <c r="D112" s="119">
        <f>'[2]Detail'!D131</f>
        <v>0</v>
      </c>
      <c r="E112" s="259"/>
      <c r="F112" s="119"/>
      <c r="G112" s="259"/>
      <c r="H112" s="257"/>
      <c r="I112" s="258"/>
      <c r="J112" s="258"/>
      <c r="K112" s="258"/>
      <c r="L112" s="5"/>
    </row>
    <row r="113" spans="1:12" ht="13.5">
      <c r="A113" s="5" t="s">
        <v>272</v>
      </c>
      <c r="B113" s="120" t="s">
        <v>273</v>
      </c>
      <c r="C113" s="118">
        <f>'[2]Detail'!C132</f>
        <v>6932</v>
      </c>
      <c r="D113" s="119">
        <f>'[2]Detail'!D132</f>
        <v>7106</v>
      </c>
      <c r="E113" s="259"/>
      <c r="F113" s="119">
        <f>-1*'[1]notes'!$J$453</f>
        <v>4124</v>
      </c>
      <c r="G113" s="259"/>
      <c r="H113" s="257"/>
      <c r="I113" s="258"/>
      <c r="J113" s="258"/>
      <c r="K113" s="258"/>
      <c r="L113" s="5"/>
    </row>
    <row r="114" spans="1:12" ht="13.5">
      <c r="A114" s="5" t="s">
        <v>274</v>
      </c>
      <c r="B114" s="120" t="s">
        <v>896</v>
      </c>
      <c r="C114" s="118">
        <f>'[2]Detail'!C133</f>
        <v>0</v>
      </c>
      <c r="D114" s="119">
        <f>'[2]Detail'!D133</f>
        <v>0</v>
      </c>
      <c r="E114" s="259"/>
      <c r="F114" s="119"/>
      <c r="G114" s="259"/>
      <c r="H114" s="257"/>
      <c r="I114" s="258"/>
      <c r="J114" s="258"/>
      <c r="K114" s="258"/>
      <c r="L114" s="5"/>
    </row>
    <row r="115" spans="1:12" ht="13.5">
      <c r="A115" s="5"/>
      <c r="B115" s="120" t="s">
        <v>907</v>
      </c>
      <c r="C115" s="118">
        <f>'[2]Detail'!C134</f>
        <v>0</v>
      </c>
      <c r="D115" s="119">
        <f>'[2]Detail'!D134</f>
        <v>0</v>
      </c>
      <c r="E115" s="259"/>
      <c r="F115" s="119"/>
      <c r="G115" s="259"/>
      <c r="H115" s="257"/>
      <c r="I115" s="258"/>
      <c r="J115" s="258"/>
      <c r="K115" s="258"/>
      <c r="L115" s="5"/>
    </row>
    <row r="116" spans="1:12" ht="13.5">
      <c r="A116" s="5" t="s">
        <v>275</v>
      </c>
      <c r="B116" s="120" t="s">
        <v>897</v>
      </c>
      <c r="C116" s="118">
        <f>'[2]Detail'!C135</f>
        <v>0</v>
      </c>
      <c r="D116" s="119">
        <f>'[2]Detail'!D135</f>
        <v>0</v>
      </c>
      <c r="E116" s="259"/>
      <c r="F116" s="119"/>
      <c r="G116" s="259"/>
      <c r="H116" s="257"/>
      <c r="I116" s="258"/>
      <c r="J116" s="258"/>
      <c r="K116" s="258"/>
      <c r="L116" s="5"/>
    </row>
    <row r="117" spans="1:12" ht="13.5">
      <c r="A117" s="5" t="s">
        <v>276</v>
      </c>
      <c r="B117" s="120" t="s">
        <v>898</v>
      </c>
      <c r="C117" s="118">
        <f>'[2]Detail'!C138</f>
        <v>0</v>
      </c>
      <c r="D117" s="119">
        <f>'[2]Detail'!D138</f>
        <v>0</v>
      </c>
      <c r="E117" s="259"/>
      <c r="F117" s="119"/>
      <c r="G117" s="259"/>
      <c r="H117" s="257"/>
      <c r="I117" s="258"/>
      <c r="J117" s="258"/>
      <c r="K117" s="258"/>
      <c r="L117" s="5"/>
    </row>
    <row r="118" spans="1:12" ht="13.5">
      <c r="A118" s="5" t="s">
        <v>277</v>
      </c>
      <c r="B118" s="120" t="s">
        <v>278</v>
      </c>
      <c r="C118" s="118">
        <f>'[2]Detail'!C139</f>
        <v>3946</v>
      </c>
      <c r="D118" s="119">
        <f>'[2]Detail'!D139</f>
        <v>2777</v>
      </c>
      <c r="E118" s="259"/>
      <c r="F118" s="119">
        <f>-1*'[1]notes'!$J$456</f>
        <v>2317</v>
      </c>
      <c r="G118" s="259"/>
      <c r="H118" s="257"/>
      <c r="I118" s="258"/>
      <c r="J118" s="258"/>
      <c r="K118" s="258"/>
      <c r="L118" s="5"/>
    </row>
    <row r="119" spans="1:12" ht="13.5">
      <c r="A119" s="5" t="s">
        <v>279</v>
      </c>
      <c r="B119" s="120" t="s">
        <v>280</v>
      </c>
      <c r="C119" s="118">
        <f>'[2]Detail'!C140</f>
        <v>1540</v>
      </c>
      <c r="D119" s="119">
        <f>'[2]Detail'!D140</f>
        <v>1147</v>
      </c>
      <c r="E119" s="259"/>
      <c r="F119" s="119">
        <f>-1*'[1]notes'!$J$457</f>
        <v>2081</v>
      </c>
      <c r="G119" s="259"/>
      <c r="H119" s="257"/>
      <c r="I119" s="258"/>
      <c r="J119" s="258"/>
      <c r="K119" s="258"/>
      <c r="L119" s="5"/>
    </row>
    <row r="120" spans="1:12" ht="13.5">
      <c r="A120" s="5" t="s">
        <v>281</v>
      </c>
      <c r="B120" s="120" t="s">
        <v>282</v>
      </c>
      <c r="C120" s="118">
        <f>'[2]Detail'!C141</f>
        <v>7369</v>
      </c>
      <c r="D120" s="119">
        <f>'[2]Detail'!D141</f>
        <v>6379</v>
      </c>
      <c r="E120" s="259"/>
      <c r="F120" s="119">
        <f>-1*'[1]notes'!$J$454</f>
        <v>2361</v>
      </c>
      <c r="G120" s="259"/>
      <c r="H120" s="257"/>
      <c r="I120" s="258"/>
      <c r="J120" s="258"/>
      <c r="K120" s="258"/>
      <c r="L120" s="5"/>
    </row>
    <row r="121" spans="1:12" ht="13.5">
      <c r="A121" s="5" t="s">
        <v>283</v>
      </c>
      <c r="B121" s="120" t="s">
        <v>284</v>
      </c>
      <c r="C121" s="118">
        <f>'[2]Detail'!C143</f>
        <v>1170</v>
      </c>
      <c r="D121" s="119">
        <f>'[2]Detail'!D143</f>
        <v>783</v>
      </c>
      <c r="E121" s="259"/>
      <c r="F121" s="119">
        <f>-1*'[1]notes'!$J$455</f>
        <v>2293</v>
      </c>
      <c r="G121" s="259"/>
      <c r="H121" s="257"/>
      <c r="I121" s="258"/>
      <c r="J121" s="258"/>
      <c r="K121" s="258"/>
      <c r="L121" s="5"/>
    </row>
    <row r="122" spans="1:12" ht="13.5">
      <c r="A122" s="5" t="s">
        <v>285</v>
      </c>
      <c r="B122" s="120" t="s">
        <v>286</v>
      </c>
      <c r="C122" s="118">
        <f>'[2]Detail'!C144</f>
        <v>0</v>
      </c>
      <c r="D122" s="119">
        <f>'[2]Detail'!D144</f>
        <v>0</v>
      </c>
      <c r="E122" s="259"/>
      <c r="F122" s="119"/>
      <c r="G122" s="259"/>
      <c r="H122" s="257"/>
      <c r="I122" s="258"/>
      <c r="J122" s="258"/>
      <c r="K122" s="258"/>
      <c r="L122" s="5"/>
    </row>
    <row r="123" spans="1:12" ht="13.5">
      <c r="A123" s="5"/>
      <c r="B123" s="120" t="s">
        <v>916</v>
      </c>
      <c r="C123" s="118">
        <f>'[2]Detail'!C136+'[2]Detail'!C137+'[2]Detail'!C142+'[2]Detail'!C145</f>
        <v>0</v>
      </c>
      <c r="D123" s="119">
        <f>'[2]Detail'!D136+'[2]Detail'!D137+'[2]Detail'!D142+'[2]Detail'!D145</f>
        <v>0</v>
      </c>
      <c r="E123" s="259"/>
      <c r="F123" s="119">
        <f>-1*'[1]notes'!$J$459</f>
        <v>6722</v>
      </c>
      <c r="G123" s="259"/>
      <c r="H123" s="257"/>
      <c r="I123" s="258"/>
      <c r="J123" s="258"/>
      <c r="K123" s="258"/>
      <c r="L123" s="5"/>
    </row>
    <row r="124" spans="1:12" ht="13.5">
      <c r="A124" s="5"/>
      <c r="B124" s="115" t="s">
        <v>579</v>
      </c>
      <c r="C124" s="116">
        <f aca="true" t="shared" si="23" ref="C124:K124">SUM(C125:C125)</f>
        <v>0</v>
      </c>
      <c r="D124" s="117">
        <f t="shared" si="23"/>
        <v>0</v>
      </c>
      <c r="E124" s="155"/>
      <c r="F124" s="117">
        <f t="shared" si="23"/>
        <v>0</v>
      </c>
      <c r="G124" s="155"/>
      <c r="H124" s="116">
        <f t="shared" si="23"/>
        <v>0</v>
      </c>
      <c r="I124" s="117">
        <f t="shared" si="23"/>
        <v>0</v>
      </c>
      <c r="J124" s="117">
        <f t="shared" si="23"/>
        <v>0</v>
      </c>
      <c r="K124" s="117">
        <f t="shared" si="23"/>
        <v>0</v>
      </c>
      <c r="L124" s="5"/>
    </row>
    <row r="125" spans="1:12" ht="13.5">
      <c r="A125" s="5" t="s">
        <v>287</v>
      </c>
      <c r="B125" s="120" t="s">
        <v>899</v>
      </c>
      <c r="C125" s="118">
        <f>'[2]Detail'!C146+'[2]Detail'!C147+'[2]Detail'!C148+'[2]Detail'!C149+'[2]Detail'!C150</f>
        <v>0</v>
      </c>
      <c r="D125" s="119">
        <f>'[2]Detail'!D146+'[2]Detail'!D147+'[2]Detail'!D148+'[2]Detail'!D149+'[2]Detail'!D150</f>
        <v>0</v>
      </c>
      <c r="E125" s="259"/>
      <c r="F125" s="119">
        <f>-1*'[1]notes'!$J$458</f>
        <v>0</v>
      </c>
      <c r="G125" s="259"/>
      <c r="H125" s="257"/>
      <c r="I125" s="258"/>
      <c r="J125" s="258"/>
      <c r="K125" s="258"/>
      <c r="L125" s="5"/>
    </row>
    <row r="126" spans="1:12" s="15" customFormat="1" ht="13.5">
      <c r="A126" s="14"/>
      <c r="B126" s="112" t="s">
        <v>811</v>
      </c>
      <c r="C126" s="113">
        <f aca="true" t="shared" si="24" ref="C126:K126">SUM(C127:C130)</f>
        <v>0</v>
      </c>
      <c r="D126" s="114">
        <f t="shared" si="24"/>
        <v>0</v>
      </c>
      <c r="E126" s="586"/>
      <c r="F126" s="114">
        <f t="shared" si="24"/>
        <v>-154</v>
      </c>
      <c r="G126" s="586"/>
      <c r="H126" s="113">
        <f t="shared" si="24"/>
        <v>0</v>
      </c>
      <c r="I126" s="114">
        <f t="shared" si="24"/>
        <v>0</v>
      </c>
      <c r="J126" s="114">
        <f t="shared" si="24"/>
        <v>0</v>
      </c>
      <c r="K126" s="114">
        <f t="shared" si="24"/>
        <v>0</v>
      </c>
      <c r="L126" s="14"/>
    </row>
    <row r="127" spans="1:12" ht="13.5">
      <c r="A127" s="5"/>
      <c r="B127" s="115" t="s">
        <v>235</v>
      </c>
      <c r="C127" s="118">
        <f>'[2]Detail'!C93</f>
        <v>0</v>
      </c>
      <c r="D127" s="119">
        <f>'[2]Detail'!D93</f>
        <v>0</v>
      </c>
      <c r="E127" s="259"/>
      <c r="F127" s="119"/>
      <c r="G127" s="259"/>
      <c r="H127" s="257"/>
      <c r="I127" s="258"/>
      <c r="J127" s="258"/>
      <c r="K127" s="258"/>
      <c r="L127" s="5"/>
    </row>
    <row r="128" spans="1:12" ht="13.5">
      <c r="A128" s="5"/>
      <c r="B128" s="115" t="s">
        <v>236</v>
      </c>
      <c r="C128" s="118">
        <f>'[2]Detail'!C94</f>
        <v>0</v>
      </c>
      <c r="D128" s="119">
        <f>'[2]Detail'!D94</f>
        <v>0</v>
      </c>
      <c r="E128" s="259"/>
      <c r="F128" s="119">
        <f>-1*('[1]Per'!$J$14+'[1]Per'!$J$32)</f>
        <v>-505</v>
      </c>
      <c r="G128" s="259"/>
      <c r="H128" s="270"/>
      <c r="I128" s="258"/>
      <c r="J128" s="258"/>
      <c r="K128" s="258"/>
      <c r="L128" s="5"/>
    </row>
    <row r="129" spans="1:12" ht="13.5">
      <c r="A129" s="5"/>
      <c r="B129" s="115" t="s">
        <v>237</v>
      </c>
      <c r="C129" s="118">
        <f>'[2]Detail'!C95</f>
        <v>0</v>
      </c>
      <c r="D129" s="119">
        <f>'[2]Detail'!D95</f>
        <v>0</v>
      </c>
      <c r="E129" s="259"/>
      <c r="F129" s="119">
        <f>-1*'[1]notes'!$J$101</f>
        <v>351</v>
      </c>
      <c r="G129" s="259"/>
      <c r="H129" s="270"/>
      <c r="I129" s="258"/>
      <c r="J129" s="258"/>
      <c r="K129" s="258"/>
      <c r="L129" s="5"/>
    </row>
    <row r="130" spans="1:12" ht="13.5">
      <c r="A130" s="5"/>
      <c r="B130" s="115" t="s">
        <v>918</v>
      </c>
      <c r="C130" s="118">
        <f>'[2]Detail'!C96+'[2]Detail'!C97</f>
        <v>0</v>
      </c>
      <c r="D130" s="119">
        <f>'[2]Detail'!D96+'[2]Detail'!D97</f>
        <v>0</v>
      </c>
      <c r="E130" s="259"/>
      <c r="F130" s="119">
        <f>-1*('[1]notes'!$J$210)</f>
        <v>0</v>
      </c>
      <c r="G130" s="259"/>
      <c r="H130" s="257"/>
      <c r="I130" s="258"/>
      <c r="J130" s="258"/>
      <c r="K130" s="258"/>
      <c r="L130" s="5"/>
    </row>
    <row r="131" spans="1:12" ht="13.5">
      <c r="A131" s="5" t="s">
        <v>289</v>
      </c>
      <c r="B131" s="112" t="s">
        <v>290</v>
      </c>
      <c r="C131" s="151">
        <f>SUM(C132:C134)</f>
        <v>164</v>
      </c>
      <c r="D131" s="152">
        <f aca="true" t="shared" si="25" ref="D131:K131">SUM(D132:D134)</f>
        <v>197</v>
      </c>
      <c r="E131" s="598"/>
      <c r="F131" s="152">
        <f t="shared" si="25"/>
        <v>99</v>
      </c>
      <c r="G131" s="598"/>
      <c r="H131" s="151">
        <f t="shared" si="25"/>
        <v>0</v>
      </c>
      <c r="I131" s="152">
        <f t="shared" si="25"/>
        <v>0</v>
      </c>
      <c r="J131" s="152">
        <f t="shared" si="25"/>
        <v>0</v>
      </c>
      <c r="K131" s="152">
        <f t="shared" si="25"/>
        <v>0</v>
      </c>
      <c r="L131" s="5"/>
    </row>
    <row r="132" spans="1:12" ht="13.5">
      <c r="A132" s="5" t="s">
        <v>291</v>
      </c>
      <c r="B132" s="115" t="s">
        <v>126</v>
      </c>
      <c r="C132" s="159">
        <f>'[2]Detail'!C153</f>
        <v>0</v>
      </c>
      <c r="D132" s="160">
        <f>'[2]Detail'!D153</f>
        <v>0</v>
      </c>
      <c r="E132" s="601"/>
      <c r="F132" s="160">
        <f>-1*'[1]Per'!$J$33</f>
        <v>99</v>
      </c>
      <c r="G132" s="601"/>
      <c r="H132" s="271"/>
      <c r="I132" s="272"/>
      <c r="J132" s="272"/>
      <c r="K132" s="272"/>
      <c r="L132" s="5"/>
    </row>
    <row r="133" spans="1:12" ht="13.5">
      <c r="A133" s="5" t="s">
        <v>292</v>
      </c>
      <c r="B133" s="115" t="s">
        <v>128</v>
      </c>
      <c r="C133" s="118">
        <f>'[2]Detail'!C154</f>
        <v>0</v>
      </c>
      <c r="D133" s="119">
        <f>'[2]Detail'!D154</f>
        <v>0</v>
      </c>
      <c r="E133" s="259"/>
      <c r="F133" s="119"/>
      <c r="G133" s="259"/>
      <c r="H133" s="257"/>
      <c r="I133" s="258"/>
      <c r="J133" s="258"/>
      <c r="K133" s="258"/>
      <c r="L133" s="5"/>
    </row>
    <row r="134" spans="1:12" ht="13.5">
      <c r="A134" s="5" t="s">
        <v>293</v>
      </c>
      <c r="B134" s="115" t="s">
        <v>130</v>
      </c>
      <c r="C134" s="156">
        <f>'[2]Detail'!C155</f>
        <v>164</v>
      </c>
      <c r="D134" s="157">
        <f>'[2]Detail'!D155</f>
        <v>197</v>
      </c>
      <c r="E134" s="602"/>
      <c r="F134" s="157"/>
      <c r="G134" s="602"/>
      <c r="H134" s="264"/>
      <c r="I134" s="265"/>
      <c r="J134" s="265"/>
      <c r="K134" s="265"/>
      <c r="L134" s="5"/>
    </row>
    <row r="135" spans="1:12" ht="13.5">
      <c r="A135" s="5" t="s">
        <v>294</v>
      </c>
      <c r="B135" s="107" t="s">
        <v>295</v>
      </c>
      <c r="C135" s="110">
        <f aca="true" t="shared" si="26" ref="C135:K135">SUM(C136,C143,C151:C152,C156:C160,C163:C164)</f>
        <v>1011</v>
      </c>
      <c r="D135" s="130">
        <f t="shared" si="26"/>
        <v>1014</v>
      </c>
      <c r="E135" s="592"/>
      <c r="F135" s="215">
        <f t="shared" si="26"/>
        <v>0</v>
      </c>
      <c r="G135" s="620"/>
      <c r="H135" s="236">
        <f t="shared" si="26"/>
        <v>0</v>
      </c>
      <c r="I135" s="215">
        <f t="shared" si="26"/>
        <v>0</v>
      </c>
      <c r="J135" s="215">
        <f t="shared" si="26"/>
        <v>0</v>
      </c>
      <c r="K135" s="215">
        <f t="shared" si="26"/>
        <v>0</v>
      </c>
      <c r="L135" s="5"/>
    </row>
    <row r="136" spans="1:12" ht="13.5">
      <c r="A136" s="5" t="s">
        <v>296</v>
      </c>
      <c r="B136" s="134" t="s">
        <v>902</v>
      </c>
      <c r="C136" s="161">
        <f>SUM(C137:C142)</f>
        <v>0</v>
      </c>
      <c r="D136" s="135">
        <f aca="true" t="shared" si="27" ref="D136:K136">SUM(D137:D142)</f>
        <v>0</v>
      </c>
      <c r="E136" s="603"/>
      <c r="F136" s="135">
        <f t="shared" si="27"/>
        <v>0</v>
      </c>
      <c r="G136" s="603"/>
      <c r="H136" s="161">
        <f t="shared" si="27"/>
        <v>0</v>
      </c>
      <c r="I136" s="135">
        <f t="shared" si="27"/>
        <v>0</v>
      </c>
      <c r="J136" s="135">
        <f t="shared" si="27"/>
        <v>0</v>
      </c>
      <c r="K136" s="135">
        <f t="shared" si="27"/>
        <v>0</v>
      </c>
      <c r="L136" s="5"/>
    </row>
    <row r="137" spans="1:12" ht="13.5">
      <c r="A137" s="5" t="s">
        <v>297</v>
      </c>
      <c r="B137" s="136" t="s">
        <v>901</v>
      </c>
      <c r="C137" s="118"/>
      <c r="D137" s="119"/>
      <c r="E137" s="155"/>
      <c r="F137" s="119"/>
      <c r="G137" s="155"/>
      <c r="H137" s="118"/>
      <c r="I137" s="119"/>
      <c r="J137" s="119"/>
      <c r="K137" s="119"/>
      <c r="L137" s="5"/>
    </row>
    <row r="138" spans="1:12" ht="13.5">
      <c r="A138" s="5" t="s">
        <v>301</v>
      </c>
      <c r="B138" s="136" t="s">
        <v>159</v>
      </c>
      <c r="C138" s="118"/>
      <c r="D138" s="119"/>
      <c r="E138" s="155"/>
      <c r="F138" s="119"/>
      <c r="G138" s="155"/>
      <c r="H138" s="118"/>
      <c r="I138" s="119"/>
      <c r="J138" s="119"/>
      <c r="K138" s="119"/>
      <c r="L138" s="5"/>
    </row>
    <row r="139" spans="1:12" ht="13.5">
      <c r="A139" s="5" t="s">
        <v>302</v>
      </c>
      <c r="B139" s="136" t="s">
        <v>303</v>
      </c>
      <c r="C139" s="118"/>
      <c r="D139" s="119"/>
      <c r="E139" s="155"/>
      <c r="F139" s="119"/>
      <c r="G139" s="155"/>
      <c r="H139" s="118"/>
      <c r="I139" s="119"/>
      <c r="J139" s="119"/>
      <c r="K139" s="119"/>
      <c r="L139" s="5"/>
    </row>
    <row r="140" spans="1:12" ht="13.5">
      <c r="A140" s="5" t="s">
        <v>304</v>
      </c>
      <c r="B140" s="136" t="s">
        <v>305</v>
      </c>
      <c r="C140" s="118"/>
      <c r="D140" s="119"/>
      <c r="E140" s="155"/>
      <c r="F140" s="119"/>
      <c r="G140" s="155"/>
      <c r="H140" s="118"/>
      <c r="I140" s="119"/>
      <c r="J140" s="119"/>
      <c r="K140" s="119"/>
      <c r="L140" s="5"/>
    </row>
    <row r="141" spans="1:12" ht="13.5">
      <c r="A141" s="5" t="s">
        <v>306</v>
      </c>
      <c r="B141" s="136" t="s">
        <v>307</v>
      </c>
      <c r="C141" s="118"/>
      <c r="D141" s="119"/>
      <c r="E141" s="155"/>
      <c r="F141" s="119"/>
      <c r="G141" s="155"/>
      <c r="H141" s="118"/>
      <c r="I141" s="119"/>
      <c r="J141" s="119"/>
      <c r="K141" s="119"/>
      <c r="L141" s="5"/>
    </row>
    <row r="142" spans="1:12" ht="13.5">
      <c r="A142" s="5" t="s">
        <v>308</v>
      </c>
      <c r="B142" s="136" t="s">
        <v>309</v>
      </c>
      <c r="C142" s="118"/>
      <c r="D142" s="119"/>
      <c r="E142" s="155"/>
      <c r="F142" s="119"/>
      <c r="G142" s="155"/>
      <c r="H142" s="118"/>
      <c r="I142" s="119"/>
      <c r="J142" s="119"/>
      <c r="K142" s="119"/>
      <c r="L142" s="5"/>
    </row>
    <row r="143" spans="1:12" ht="13.5">
      <c r="A143" s="5" t="s">
        <v>310</v>
      </c>
      <c r="B143" s="134" t="s">
        <v>903</v>
      </c>
      <c r="C143" s="113">
        <f>SUM(C144:C150)</f>
        <v>0</v>
      </c>
      <c r="D143" s="114">
        <f aca="true" t="shared" si="28" ref="D143:K143">SUM(D144:D150)</f>
        <v>0</v>
      </c>
      <c r="E143" s="586"/>
      <c r="F143" s="114">
        <f t="shared" si="28"/>
        <v>0</v>
      </c>
      <c r="G143" s="586"/>
      <c r="H143" s="113">
        <f t="shared" si="28"/>
        <v>0</v>
      </c>
      <c r="I143" s="114">
        <f t="shared" si="28"/>
        <v>0</v>
      </c>
      <c r="J143" s="114">
        <f t="shared" si="28"/>
        <v>0</v>
      </c>
      <c r="K143" s="114">
        <f t="shared" si="28"/>
        <v>0</v>
      </c>
      <c r="L143" s="5"/>
    </row>
    <row r="144" spans="1:12" ht="13.5">
      <c r="A144" s="5" t="s">
        <v>311</v>
      </c>
      <c r="B144" s="136" t="s">
        <v>901</v>
      </c>
      <c r="C144" s="118"/>
      <c r="D144" s="119"/>
      <c r="E144" s="155"/>
      <c r="F144" s="119"/>
      <c r="G144" s="155"/>
      <c r="H144" s="118"/>
      <c r="I144" s="119"/>
      <c r="J144" s="119"/>
      <c r="K144" s="119"/>
      <c r="L144" s="5"/>
    </row>
    <row r="145" spans="1:12" ht="13.5">
      <c r="A145" s="5" t="s">
        <v>312</v>
      </c>
      <c r="B145" s="136" t="s">
        <v>159</v>
      </c>
      <c r="C145" s="118"/>
      <c r="D145" s="119"/>
      <c r="E145" s="155"/>
      <c r="F145" s="119"/>
      <c r="G145" s="155"/>
      <c r="H145" s="118"/>
      <c r="I145" s="119"/>
      <c r="J145" s="119"/>
      <c r="K145" s="119"/>
      <c r="L145" s="5"/>
    </row>
    <row r="146" spans="1:12" ht="13.5">
      <c r="A146" s="5" t="s">
        <v>313</v>
      </c>
      <c r="B146" s="136" t="s">
        <v>303</v>
      </c>
      <c r="C146" s="118"/>
      <c r="D146" s="119"/>
      <c r="E146" s="155"/>
      <c r="F146" s="119"/>
      <c r="G146" s="155"/>
      <c r="H146" s="118"/>
      <c r="I146" s="119"/>
      <c r="J146" s="119"/>
      <c r="K146" s="119"/>
      <c r="L146" s="5"/>
    </row>
    <row r="147" spans="1:12" ht="13.5">
      <c r="A147" s="5" t="s">
        <v>314</v>
      </c>
      <c r="B147" s="136" t="s">
        <v>305</v>
      </c>
      <c r="C147" s="118"/>
      <c r="D147" s="119"/>
      <c r="E147" s="155"/>
      <c r="F147" s="119"/>
      <c r="G147" s="155"/>
      <c r="H147" s="118"/>
      <c r="I147" s="119"/>
      <c r="J147" s="119"/>
      <c r="K147" s="119"/>
      <c r="L147" s="5"/>
    </row>
    <row r="148" spans="1:12" ht="13.5">
      <c r="A148" s="5"/>
      <c r="B148" s="136" t="s">
        <v>911</v>
      </c>
      <c r="C148" s="118"/>
      <c r="D148" s="119"/>
      <c r="E148" s="155"/>
      <c r="F148" s="119"/>
      <c r="G148" s="155"/>
      <c r="H148" s="118"/>
      <c r="I148" s="119"/>
      <c r="J148" s="119"/>
      <c r="K148" s="119"/>
      <c r="L148" s="5"/>
    </row>
    <row r="149" spans="1:12" ht="13.5">
      <c r="A149" s="5" t="s">
        <v>315</v>
      </c>
      <c r="B149" s="136" t="s">
        <v>307</v>
      </c>
      <c r="C149" s="118"/>
      <c r="D149" s="119"/>
      <c r="E149" s="155"/>
      <c r="F149" s="119"/>
      <c r="G149" s="155"/>
      <c r="H149" s="118"/>
      <c r="I149" s="119"/>
      <c r="J149" s="119"/>
      <c r="K149" s="119"/>
      <c r="L149" s="5"/>
    </row>
    <row r="150" spans="1:12" ht="13.5">
      <c r="A150" s="5" t="s">
        <v>316</v>
      </c>
      <c r="B150" s="136" t="s">
        <v>309</v>
      </c>
      <c r="C150" s="118"/>
      <c r="D150" s="119"/>
      <c r="E150" s="155"/>
      <c r="F150" s="119"/>
      <c r="G150" s="155"/>
      <c r="H150" s="118"/>
      <c r="I150" s="119"/>
      <c r="J150" s="119"/>
      <c r="K150" s="119"/>
      <c r="L150" s="5"/>
    </row>
    <row r="151" spans="1:12" ht="13.5">
      <c r="A151" s="5" t="s">
        <v>317</v>
      </c>
      <c r="B151" s="112" t="s">
        <v>298</v>
      </c>
      <c r="C151" s="143">
        <f>'[2]Detail'!C157</f>
        <v>0</v>
      </c>
      <c r="D151" s="144">
        <f>'[2]Detail'!D157</f>
        <v>0</v>
      </c>
      <c r="E151" s="262"/>
      <c r="F151" s="144">
        <f>-1*('[1]notes'!$J$165+'[1]notes'!$J$166+'[1]notes'!$J$179+'[1]notes'!$J$180+'[1]notes'!$J$172)</f>
        <v>0</v>
      </c>
      <c r="G151" s="262"/>
      <c r="H151" s="268"/>
      <c r="I151" s="269"/>
      <c r="J151" s="269"/>
      <c r="K151" s="269"/>
      <c r="L151" s="5"/>
    </row>
    <row r="152" spans="1:12" ht="13.5">
      <c r="A152" s="5" t="s">
        <v>318</v>
      </c>
      <c r="B152" s="112" t="s">
        <v>299</v>
      </c>
      <c r="C152" s="113">
        <f>SUM(C153:C155)</f>
        <v>1011</v>
      </c>
      <c r="D152" s="114">
        <f aca="true" t="shared" si="29" ref="D152:K152">SUM(D153:D155)</f>
        <v>1014</v>
      </c>
      <c r="E152" s="586"/>
      <c r="F152" s="114">
        <f t="shared" si="29"/>
        <v>0</v>
      </c>
      <c r="G152" s="586"/>
      <c r="H152" s="113">
        <f t="shared" si="29"/>
        <v>0</v>
      </c>
      <c r="I152" s="114">
        <f t="shared" si="29"/>
        <v>0</v>
      </c>
      <c r="J152" s="114">
        <f t="shared" si="29"/>
        <v>0</v>
      </c>
      <c r="K152" s="114">
        <f t="shared" si="29"/>
        <v>0</v>
      </c>
      <c r="L152" s="5"/>
    </row>
    <row r="153" spans="1:12" ht="13.5">
      <c r="A153" s="5" t="s">
        <v>319</v>
      </c>
      <c r="B153" s="115" t="s">
        <v>320</v>
      </c>
      <c r="C153" s="118">
        <f>'[2]Detail'!C159</f>
        <v>0</v>
      </c>
      <c r="D153" s="119">
        <f>'[2]Detail'!D159</f>
        <v>0</v>
      </c>
      <c r="E153" s="259"/>
      <c r="F153" s="119"/>
      <c r="G153" s="259"/>
      <c r="H153" s="257"/>
      <c r="I153" s="258"/>
      <c r="J153" s="258"/>
      <c r="K153" s="258"/>
      <c r="L153" s="5"/>
    </row>
    <row r="154" spans="1:12" ht="13.5">
      <c r="A154" s="5" t="s">
        <v>321</v>
      </c>
      <c r="B154" s="115" t="s">
        <v>322</v>
      </c>
      <c r="C154" s="118">
        <f>'[2]Detail'!C160</f>
        <v>1011</v>
      </c>
      <c r="D154" s="119">
        <f>'[2]Detail'!D160</f>
        <v>1014</v>
      </c>
      <c r="E154" s="259"/>
      <c r="F154" s="119">
        <f>-1*'[1]notes'!$J$94</f>
        <v>0</v>
      </c>
      <c r="G154" s="259"/>
      <c r="H154" s="257"/>
      <c r="I154" s="258"/>
      <c r="J154" s="258"/>
      <c r="K154" s="258"/>
      <c r="L154" s="5"/>
    </row>
    <row r="155" spans="1:12" ht="13.5">
      <c r="A155" s="5" t="s">
        <v>323</v>
      </c>
      <c r="B155" s="115" t="s">
        <v>222</v>
      </c>
      <c r="C155" s="118">
        <f>'[2]Detail'!C161</f>
        <v>0</v>
      </c>
      <c r="D155" s="119">
        <f>'[2]Detail'!D161</f>
        <v>0</v>
      </c>
      <c r="E155" s="259"/>
      <c r="F155" s="119">
        <f>-1*('[1]notes'!$J$168+'[1]notes'!$J$182)</f>
        <v>0</v>
      </c>
      <c r="G155" s="259"/>
      <c r="H155" s="257"/>
      <c r="I155" s="258"/>
      <c r="J155" s="258"/>
      <c r="K155" s="258"/>
      <c r="L155" s="5"/>
    </row>
    <row r="156" spans="1:12" ht="13.5">
      <c r="A156" s="5" t="s">
        <v>324</v>
      </c>
      <c r="B156" s="112" t="s">
        <v>300</v>
      </c>
      <c r="C156" s="118">
        <f>'[2]Detail'!C162</f>
        <v>0</v>
      </c>
      <c r="D156" s="119">
        <f>'[2]Detail'!D162</f>
        <v>0</v>
      </c>
      <c r="E156" s="259"/>
      <c r="F156" s="123">
        <v>0</v>
      </c>
      <c r="G156" s="43"/>
      <c r="H156" s="268"/>
      <c r="I156" s="269"/>
      <c r="J156" s="269"/>
      <c r="K156" s="269"/>
      <c r="L156" s="5"/>
    </row>
    <row r="157" spans="1:12" ht="13.5">
      <c r="A157" s="5" t="s">
        <v>325</v>
      </c>
      <c r="B157" s="112" t="s">
        <v>159</v>
      </c>
      <c r="C157" s="118">
        <f>'[2]Detail'!C163</f>
        <v>0</v>
      </c>
      <c r="D157" s="119">
        <f>'[2]Detail'!D163</f>
        <v>0</v>
      </c>
      <c r="E157" s="259"/>
      <c r="F157" s="123">
        <f>-1*('[1]notes'!$J$173+'[1]notes'!$J$174+'[1]notes'!$J$186+'[1]notes'!$J$187)</f>
        <v>0</v>
      </c>
      <c r="G157" s="43"/>
      <c r="H157" s="268"/>
      <c r="I157" s="269"/>
      <c r="J157" s="269"/>
      <c r="K157" s="269"/>
      <c r="L157" s="5"/>
    </row>
    <row r="158" spans="1:12" ht="13.5">
      <c r="A158" s="5" t="s">
        <v>326</v>
      </c>
      <c r="B158" s="112" t="s">
        <v>914</v>
      </c>
      <c r="C158" s="143">
        <f>'[2]Detail'!C164+'[2]Detail'!C165</f>
        <v>0</v>
      </c>
      <c r="D158" s="144">
        <f>'[2]Detail'!D164+'[2]Detail'!D165</f>
        <v>0</v>
      </c>
      <c r="E158" s="262"/>
      <c r="F158" s="123">
        <f>-1*('[1]notes'!$J$176+'[1]Per'!$J$29)</f>
        <v>0</v>
      </c>
      <c r="G158" s="43"/>
      <c r="H158" s="268"/>
      <c r="I158" s="269"/>
      <c r="J158" s="269"/>
      <c r="K158" s="269"/>
      <c r="L158" s="5"/>
    </row>
    <row r="159" spans="1:12" ht="13.5" hidden="1">
      <c r="A159" s="5" t="s">
        <v>327</v>
      </c>
      <c r="B159" s="112"/>
      <c r="C159" s="143"/>
      <c r="D159" s="144"/>
      <c r="E159" s="262"/>
      <c r="F159" s="144"/>
      <c r="G159" s="262"/>
      <c r="H159" s="268"/>
      <c r="I159" s="269"/>
      <c r="J159" s="269"/>
      <c r="K159" s="269"/>
      <c r="L159" s="5"/>
    </row>
    <row r="160" spans="1:12" ht="13.5">
      <c r="A160" s="5" t="s">
        <v>329</v>
      </c>
      <c r="B160" s="112" t="s">
        <v>305</v>
      </c>
      <c r="C160" s="113">
        <f>SUM(C161:C162)</f>
        <v>0</v>
      </c>
      <c r="D160" s="114">
        <f aca="true" t="shared" si="30" ref="D160:K160">SUM(D161:D162)</f>
        <v>0</v>
      </c>
      <c r="E160" s="586"/>
      <c r="F160" s="114">
        <f t="shared" si="30"/>
        <v>0</v>
      </c>
      <c r="G160" s="586"/>
      <c r="H160" s="113">
        <f t="shared" si="30"/>
        <v>0</v>
      </c>
      <c r="I160" s="114">
        <f t="shared" si="30"/>
        <v>0</v>
      </c>
      <c r="J160" s="114">
        <f t="shared" si="30"/>
        <v>0</v>
      </c>
      <c r="K160" s="114">
        <f t="shared" si="30"/>
        <v>0</v>
      </c>
      <c r="L160" s="5"/>
    </row>
    <row r="161" spans="1:12" ht="13.5">
      <c r="A161" s="5" t="s">
        <v>330</v>
      </c>
      <c r="B161" s="115" t="s">
        <v>331</v>
      </c>
      <c r="C161" s="118">
        <f>'[2]Detail'!C167</f>
        <v>0</v>
      </c>
      <c r="D161" s="119">
        <f>'[2]Detail'!D167</f>
        <v>0</v>
      </c>
      <c r="E161" s="259"/>
      <c r="F161" s="119"/>
      <c r="G161" s="259"/>
      <c r="H161" s="257"/>
      <c r="I161" s="258"/>
      <c r="J161" s="258"/>
      <c r="K161" s="258"/>
      <c r="L161" s="5"/>
    </row>
    <row r="162" spans="1:12" ht="13.5">
      <c r="A162" s="5" t="s">
        <v>332</v>
      </c>
      <c r="B162" s="115" t="s">
        <v>222</v>
      </c>
      <c r="C162" s="118">
        <f>'[2]Detail'!C168</f>
        <v>0</v>
      </c>
      <c r="D162" s="119">
        <f>'[2]Detail'!D168</f>
        <v>0</v>
      </c>
      <c r="E162" s="259"/>
      <c r="F162" s="119">
        <f>-1*('[1]Per'!$J$28+'[1]notes'!$J$175)</f>
        <v>0</v>
      </c>
      <c r="G162" s="259"/>
      <c r="H162" s="257"/>
      <c r="I162" s="258"/>
      <c r="J162" s="258"/>
      <c r="K162" s="258"/>
      <c r="L162" s="5"/>
    </row>
    <row r="163" spans="1:12" ht="13.5">
      <c r="A163" s="5" t="s">
        <v>333</v>
      </c>
      <c r="B163" s="112" t="s">
        <v>334</v>
      </c>
      <c r="C163" s="118">
        <f>'[2]Detail'!C169</f>
        <v>0</v>
      </c>
      <c r="D163" s="119">
        <f>'[2]Detail'!D169</f>
        <v>0</v>
      </c>
      <c r="E163" s="259"/>
      <c r="F163" s="123"/>
      <c r="G163" s="43"/>
      <c r="H163" s="268"/>
      <c r="I163" s="269"/>
      <c r="J163" s="269"/>
      <c r="K163" s="269"/>
      <c r="L163" s="5"/>
    </row>
    <row r="164" spans="1:12" ht="13.5">
      <c r="A164" s="5" t="s">
        <v>335</v>
      </c>
      <c r="B164" s="112" t="s">
        <v>309</v>
      </c>
      <c r="C164" s="113">
        <f>'[2]Detail'!C170</f>
        <v>0</v>
      </c>
      <c r="D164" s="114">
        <f>'[2]Detail'!D170</f>
        <v>0</v>
      </c>
      <c r="E164" s="586"/>
      <c r="F164" s="114">
        <f>SUM(F165:F168)</f>
        <v>0</v>
      </c>
      <c r="G164" s="586"/>
      <c r="H164" s="113">
        <f>SUM(H165:H168)</f>
        <v>0</v>
      </c>
      <c r="I164" s="114">
        <f>SUM(I165:I168)</f>
        <v>0</v>
      </c>
      <c r="J164" s="114">
        <f>SUM(J165:J168)</f>
        <v>0</v>
      </c>
      <c r="K164" s="114">
        <f>SUM(K165:K168)</f>
        <v>0</v>
      </c>
      <c r="L164" s="5"/>
    </row>
    <row r="165" spans="1:12" ht="13.5">
      <c r="A165" s="5" t="s">
        <v>336</v>
      </c>
      <c r="B165" s="162" t="s">
        <v>337</v>
      </c>
      <c r="C165" s="257"/>
      <c r="D165" s="258"/>
      <c r="E165" s="259"/>
      <c r="F165" s="258"/>
      <c r="G165" s="259"/>
      <c r="H165" s="257"/>
      <c r="I165" s="258"/>
      <c r="J165" s="258"/>
      <c r="K165" s="258"/>
      <c r="L165" s="577"/>
    </row>
    <row r="166" spans="1:12" ht="13.5">
      <c r="A166" s="5" t="s">
        <v>338</v>
      </c>
      <c r="B166" s="163" t="s">
        <v>339</v>
      </c>
      <c r="C166" s="257">
        <f>'[2]Detail'!C171</f>
        <v>0</v>
      </c>
      <c r="D166" s="258">
        <f>'[2]Detail'!D171</f>
        <v>0</v>
      </c>
      <c r="E166" s="259"/>
      <c r="F166" s="258"/>
      <c r="G166" s="259"/>
      <c r="H166" s="257"/>
      <c r="I166" s="258"/>
      <c r="J166" s="258"/>
      <c r="K166" s="258"/>
      <c r="L166" s="577"/>
    </row>
    <row r="167" spans="1:12" ht="13.5">
      <c r="A167" s="5"/>
      <c r="B167" s="163" t="s">
        <v>900</v>
      </c>
      <c r="C167" s="257"/>
      <c r="D167" s="258"/>
      <c r="E167" s="259"/>
      <c r="F167" s="258"/>
      <c r="G167" s="259"/>
      <c r="H167" s="257"/>
      <c r="I167" s="258"/>
      <c r="J167" s="258"/>
      <c r="K167" s="258"/>
      <c r="L167" s="577"/>
    </row>
    <row r="168" spans="1:12" ht="13.5">
      <c r="A168" s="5" t="s">
        <v>340</v>
      </c>
      <c r="B168" s="115" t="s">
        <v>341</v>
      </c>
      <c r="C168" s="257">
        <f>'[2]Detail'!C172</f>
        <v>0</v>
      </c>
      <c r="D168" s="258">
        <f>'[2]Detail'!D172</f>
        <v>0</v>
      </c>
      <c r="E168" s="259"/>
      <c r="F168" s="258">
        <f>-1*('[1]notes'!$J$177+'[1]notes'!$J$190+'[1]notes'!$J$185+'[1]notes'!$J$171)</f>
        <v>0</v>
      </c>
      <c r="G168" s="259"/>
      <c r="H168" s="257"/>
      <c r="I168" s="258"/>
      <c r="J168" s="258"/>
      <c r="K168" s="258"/>
      <c r="L168" s="577"/>
    </row>
    <row r="169" spans="1:12" ht="13.5">
      <c r="A169" s="5"/>
      <c r="B169" s="115"/>
      <c r="C169" s="156">
        <f>IF((C164-C165-C166-C167-C168)&lt;&gt;0,"wrong",(C164-C165-C166-C167-C168))</f>
        <v>0</v>
      </c>
      <c r="D169" s="157">
        <f aca="true" t="shared" si="31" ref="D169:K169">IF((D164-D165-D166-D167-D168)&lt;&gt;0,"wrong",(D164-D165-D166-D167-D168))</f>
        <v>0</v>
      </c>
      <c r="E169" s="259">
        <f t="shared" si="31"/>
        <v>0</v>
      </c>
      <c r="F169" s="119">
        <f t="shared" si="31"/>
        <v>0</v>
      </c>
      <c r="G169" s="259">
        <f t="shared" si="31"/>
        <v>0</v>
      </c>
      <c r="H169" s="257">
        <f t="shared" si="31"/>
        <v>0</v>
      </c>
      <c r="I169" s="258">
        <f t="shared" si="31"/>
        <v>0</v>
      </c>
      <c r="J169" s="258">
        <f t="shared" si="31"/>
        <v>0</v>
      </c>
      <c r="K169" s="258">
        <f t="shared" si="31"/>
        <v>0</v>
      </c>
      <c r="L169" s="5"/>
    </row>
    <row r="170" spans="1:12" ht="13.5">
      <c r="A170" s="5" t="s">
        <v>342</v>
      </c>
      <c r="B170" s="145" t="s">
        <v>343</v>
      </c>
      <c r="C170" s="146">
        <f aca="true" t="shared" si="32" ref="C170:K170">SUM(C56,C135)</f>
        <v>479740</v>
      </c>
      <c r="D170" s="147">
        <f t="shared" si="32"/>
        <v>501421</v>
      </c>
      <c r="E170" s="596"/>
      <c r="F170" s="147">
        <f t="shared" si="32"/>
        <v>648955</v>
      </c>
      <c r="G170" s="596"/>
      <c r="H170" s="146">
        <f t="shared" si="32"/>
        <v>0</v>
      </c>
      <c r="I170" s="147">
        <f t="shared" si="32"/>
        <v>0</v>
      </c>
      <c r="J170" s="147">
        <f t="shared" si="32"/>
        <v>0</v>
      </c>
      <c r="K170" s="147">
        <f t="shared" si="32"/>
        <v>0</v>
      </c>
      <c r="L170" s="5"/>
    </row>
    <row r="171" spans="1:12" ht="13.5">
      <c r="A171" s="5" t="s">
        <v>344</v>
      </c>
      <c r="B171" s="145" t="s">
        <v>345</v>
      </c>
      <c r="C171" s="146">
        <f aca="true" t="shared" si="33" ref="C171:K171">C54-C170</f>
        <v>36893</v>
      </c>
      <c r="D171" s="147">
        <f t="shared" si="33"/>
        <v>6363</v>
      </c>
      <c r="E171" s="596"/>
      <c r="F171" s="147">
        <f t="shared" si="33"/>
        <v>21952</v>
      </c>
      <c r="G171" s="596"/>
      <c r="H171" s="146">
        <f t="shared" si="33"/>
        <v>0</v>
      </c>
      <c r="I171" s="147">
        <f t="shared" si="33"/>
        <v>0</v>
      </c>
      <c r="J171" s="147">
        <f t="shared" si="33"/>
        <v>0</v>
      </c>
      <c r="K171" s="147">
        <f t="shared" si="33"/>
        <v>0</v>
      </c>
      <c r="L171" s="5"/>
    </row>
    <row r="172" spans="1:12" ht="13.5">
      <c r="A172" s="5" t="s">
        <v>346</v>
      </c>
      <c r="B172" s="112" t="s">
        <v>347</v>
      </c>
      <c r="C172" s="143">
        <f>'[2]Detail'!C175</f>
        <v>0</v>
      </c>
      <c r="D172" s="144">
        <f>'[2]Detail'!D175</f>
        <v>0</v>
      </c>
      <c r="E172" s="262"/>
      <c r="F172" s="217">
        <f>-1*'[1]Per'!$J$41</f>
        <v>0</v>
      </c>
      <c r="G172" s="622"/>
      <c r="H172" s="268"/>
      <c r="I172" s="273"/>
      <c r="J172" s="273"/>
      <c r="K172" s="273"/>
      <c r="L172" s="5"/>
    </row>
    <row r="173" spans="1:12" ht="13.5">
      <c r="A173" s="5" t="s">
        <v>348</v>
      </c>
      <c r="B173" s="112" t="s">
        <v>349</v>
      </c>
      <c r="C173" s="143">
        <f>'[2]Detail'!C176</f>
        <v>0</v>
      </c>
      <c r="D173" s="144">
        <f>'[2]Detail'!D176</f>
        <v>0</v>
      </c>
      <c r="E173" s="262"/>
      <c r="F173" s="217">
        <f>-1*('[1]Per'!$J$48)</f>
        <v>0</v>
      </c>
      <c r="G173" s="622"/>
      <c r="H173" s="268"/>
      <c r="I173" s="273"/>
      <c r="J173" s="273"/>
      <c r="K173" s="273"/>
      <c r="L173" s="5"/>
    </row>
    <row r="174" spans="1:12" ht="13.5">
      <c r="A174" s="5"/>
      <c r="B174" s="164"/>
      <c r="C174" s="165"/>
      <c r="D174" s="166"/>
      <c r="E174" s="604"/>
      <c r="F174" s="218"/>
      <c r="G174" s="623"/>
      <c r="H174" s="274"/>
      <c r="I174" s="275"/>
      <c r="J174" s="275"/>
      <c r="K174" s="275"/>
      <c r="L174" s="5"/>
    </row>
    <row r="175" spans="1:12" ht="13.5">
      <c r="A175" s="5" t="s">
        <v>350</v>
      </c>
      <c r="B175" s="148" t="s">
        <v>351</v>
      </c>
      <c r="C175" s="149"/>
      <c r="D175" s="150"/>
      <c r="E175" s="597"/>
      <c r="F175" s="216"/>
      <c r="G175" s="621"/>
      <c r="H175" s="149"/>
      <c r="I175" s="216"/>
      <c r="J175" s="216"/>
      <c r="K175" s="216"/>
      <c r="L175" s="5"/>
    </row>
    <row r="176" spans="1:12" ht="13.5">
      <c r="A176" s="5" t="s">
        <v>352</v>
      </c>
      <c r="B176" s="107" t="s">
        <v>353</v>
      </c>
      <c r="C176" s="110">
        <f aca="true" t="shared" si="34" ref="C176:K176">SUM(C178:C181)</f>
        <v>9460</v>
      </c>
      <c r="D176" s="130">
        <f t="shared" si="34"/>
        <v>24341</v>
      </c>
      <c r="E176" s="592"/>
      <c r="F176" s="215">
        <f t="shared" si="34"/>
        <v>18503</v>
      </c>
      <c r="G176" s="620"/>
      <c r="H176" s="234">
        <f t="shared" si="34"/>
        <v>0</v>
      </c>
      <c r="I176" s="215">
        <f t="shared" si="34"/>
        <v>0</v>
      </c>
      <c r="J176" s="215">
        <f t="shared" si="34"/>
        <v>0</v>
      </c>
      <c r="K176" s="215">
        <f t="shared" si="34"/>
        <v>0</v>
      </c>
      <c r="L176" s="5"/>
    </row>
    <row r="177" spans="1:12" ht="13.5">
      <c r="A177" s="5" t="s">
        <v>354</v>
      </c>
      <c r="B177" s="167" t="s">
        <v>355</v>
      </c>
      <c r="C177" s="168"/>
      <c r="D177" s="169"/>
      <c r="E177" s="605"/>
      <c r="F177" s="169"/>
      <c r="G177" s="605"/>
      <c r="H177" s="168"/>
      <c r="I177" s="169"/>
      <c r="J177" s="169"/>
      <c r="K177" s="169"/>
      <c r="L177" s="5"/>
    </row>
    <row r="178" spans="1:12" ht="13.5">
      <c r="A178" s="5" t="s">
        <v>356</v>
      </c>
      <c r="B178" s="112" t="s">
        <v>267</v>
      </c>
      <c r="C178" s="143">
        <f>'[2]Detail'!C181</f>
        <v>20957</v>
      </c>
      <c r="D178" s="144">
        <f>'[2]Detail'!D181</f>
        <v>18192</v>
      </c>
      <c r="E178" s="262"/>
      <c r="F178" s="217">
        <f>'[1]notes'!$J$1136+'[1]notes'!$J$1142</f>
        <v>19898</v>
      </c>
      <c r="G178" s="622"/>
      <c r="H178" s="268"/>
      <c r="I178" s="273"/>
      <c r="J178" s="273"/>
      <c r="K178" s="273"/>
      <c r="L178" s="5"/>
    </row>
    <row r="179" spans="1:12" ht="13.5">
      <c r="A179" s="5" t="s">
        <v>358</v>
      </c>
      <c r="B179" s="112" t="s">
        <v>919</v>
      </c>
      <c r="C179" s="143">
        <f>'[2]Detail'!C182</f>
        <v>0</v>
      </c>
      <c r="D179" s="144">
        <f>'[2]Detail'!D182</f>
        <v>2116</v>
      </c>
      <c r="E179" s="262"/>
      <c r="F179" s="217">
        <f>'[1]notes'!$J$1137+'[1]notes'!$J$1138+'[1]notes'!$J$1139+'[1]notes'!$J$1140+'[1]notes'!$J$1141</f>
        <v>0</v>
      </c>
      <c r="G179" s="622"/>
      <c r="H179" s="268"/>
      <c r="I179" s="273"/>
      <c r="J179" s="273"/>
      <c r="K179" s="273"/>
      <c r="L179" s="5"/>
    </row>
    <row r="180" spans="1:12" ht="13.5">
      <c r="A180" s="5" t="s">
        <v>361</v>
      </c>
      <c r="B180" s="112" t="s">
        <v>362</v>
      </c>
      <c r="C180" s="143">
        <f>'[2]Detail'!C184</f>
        <v>-461</v>
      </c>
      <c r="D180" s="144">
        <f>'[2]Detail'!D184</f>
        <v>-267</v>
      </c>
      <c r="E180" s="262"/>
      <c r="F180" s="123">
        <f>'[1]notes'!$J$1150</f>
        <v>-505</v>
      </c>
      <c r="G180" s="43"/>
      <c r="H180" s="268"/>
      <c r="I180" s="273"/>
      <c r="J180" s="273"/>
      <c r="K180" s="273"/>
      <c r="L180" s="5"/>
    </row>
    <row r="181" spans="1:13" ht="13.5">
      <c r="A181" s="5" t="s">
        <v>363</v>
      </c>
      <c r="B181" s="112" t="s">
        <v>222</v>
      </c>
      <c r="C181" s="113">
        <f>'[2]Detail'!C185</f>
        <v>-11036</v>
      </c>
      <c r="D181" s="114">
        <f>'[2]Detail'!D185</f>
        <v>4300</v>
      </c>
      <c r="E181" s="586"/>
      <c r="F181" s="121">
        <f>'[1]notes'!$J$1143+'[1]notes'!$J$1150+'[1]notes'!$J$1145+'[1]notes'!$J$1144+'[1]notes'!$J$1146+'[1]notes'!$J$1147+'[1]notes'!$J$1148+'[1]notes'!$J$1142+'[1]CF'!$J$16+'[1]CF'!$J$17+'[1]CF'!$J$18+'[1]CF'!$J$19+'[1]CF'!$J$20</f>
        <v>-890</v>
      </c>
      <c r="G181" s="624"/>
      <c r="H181" s="113">
        <f>SUM(H182:H183)</f>
        <v>0</v>
      </c>
      <c r="I181" s="114">
        <f>SUM(I182:I183)</f>
        <v>0</v>
      </c>
      <c r="J181" s="114">
        <f>SUM(J182:J183)</f>
        <v>0</v>
      </c>
      <c r="K181" s="114">
        <f>SUM(K182:K183)</f>
        <v>0</v>
      </c>
      <c r="L181" s="5"/>
      <c r="M181" s="5"/>
    </row>
    <row r="182" spans="1:12" s="19" customFormat="1" ht="13.5">
      <c r="A182" s="18"/>
      <c r="B182" s="115" t="s">
        <v>843</v>
      </c>
      <c r="C182" s="257"/>
      <c r="D182" s="41"/>
      <c r="E182" s="41"/>
      <c r="F182" s="41"/>
      <c r="G182" s="41"/>
      <c r="H182" s="257"/>
      <c r="I182" s="258"/>
      <c r="J182" s="258"/>
      <c r="K182" s="258"/>
      <c r="L182" s="18"/>
    </row>
    <row r="183" spans="1:12" s="19" customFormat="1" ht="12.75" customHeight="1">
      <c r="A183" s="18"/>
      <c r="B183" s="115" t="s">
        <v>844</v>
      </c>
      <c r="C183" s="257"/>
      <c r="D183" s="41"/>
      <c r="E183" s="41"/>
      <c r="F183" s="41"/>
      <c r="G183" s="41"/>
      <c r="H183" s="257"/>
      <c r="I183" s="258"/>
      <c r="J183" s="258"/>
      <c r="K183" s="258"/>
      <c r="L183" s="18"/>
    </row>
    <row r="184" spans="1:12" s="19" customFormat="1" ht="13.5">
      <c r="A184" s="18"/>
      <c r="B184" s="171"/>
      <c r="C184" s="172" t="str">
        <f>IF((C176-C178-C179-C180-C182-C183)&lt;&gt;0,"wrong",(C176-C178-C179-C180-C182-C183))</f>
        <v>wrong</v>
      </c>
      <c r="D184" s="173" t="str">
        <f aca="true" t="shared" si="35" ref="D184:K184">IF((D176-D178-D179-D180-D182-D183)&lt;&gt;0,"wrong",(D176-D178-D179-D180-D182-D183))</f>
        <v>wrong</v>
      </c>
      <c r="E184" s="606">
        <f t="shared" si="35"/>
        <v>0</v>
      </c>
      <c r="F184" s="173" t="str">
        <f t="shared" si="35"/>
        <v>wrong</v>
      </c>
      <c r="G184" s="606">
        <f t="shared" si="35"/>
        <v>0</v>
      </c>
      <c r="H184" s="172">
        <f t="shared" si="35"/>
        <v>0</v>
      </c>
      <c r="I184" s="173">
        <f t="shared" si="35"/>
        <v>0</v>
      </c>
      <c r="J184" s="173">
        <f t="shared" si="35"/>
        <v>0</v>
      </c>
      <c r="K184" s="173">
        <f t="shared" si="35"/>
        <v>0</v>
      </c>
      <c r="L184" s="18"/>
    </row>
    <row r="185" spans="1:12" s="84" customFormat="1" ht="13.5">
      <c r="A185" s="83"/>
      <c r="B185" s="174" t="s">
        <v>915</v>
      </c>
      <c r="C185" s="574">
        <f>'[2]Detail'!C183</f>
        <v>-9568</v>
      </c>
      <c r="D185" s="575">
        <f>'[2]Detail'!D183</f>
        <v>-13955</v>
      </c>
      <c r="E185" s="607"/>
      <c r="F185" s="575">
        <f>SUM(F186:F187)</f>
        <v>0</v>
      </c>
      <c r="G185" s="607"/>
      <c r="H185" s="574"/>
      <c r="I185" s="575"/>
      <c r="J185" s="575"/>
      <c r="K185" s="575"/>
      <c r="L185" s="83"/>
    </row>
    <row r="186" spans="1:12" ht="13.5">
      <c r="A186" s="5" t="s">
        <v>360</v>
      </c>
      <c r="B186" s="112" t="s">
        <v>904</v>
      </c>
      <c r="C186" s="268"/>
      <c r="D186" s="43"/>
      <c r="E186" s="43"/>
      <c r="F186" s="43">
        <f>'[1]notes'!$J$1152+'[1]CF'!$J$15</f>
        <v>0</v>
      </c>
      <c r="G186" s="43"/>
      <c r="H186" s="268"/>
      <c r="I186" s="273"/>
      <c r="J186" s="273"/>
      <c r="K186" s="273"/>
      <c r="L186" s="5"/>
    </row>
    <row r="187" spans="1:12" ht="13.5">
      <c r="A187" s="5"/>
      <c r="B187" s="112" t="s">
        <v>905</v>
      </c>
      <c r="C187" s="268"/>
      <c r="D187" s="43"/>
      <c r="E187" s="43"/>
      <c r="F187" s="43">
        <f>'[1]notes'!$J$1153+'[1]CF'!$J$16</f>
        <v>0</v>
      </c>
      <c r="G187" s="43"/>
      <c r="H187" s="268"/>
      <c r="I187" s="273"/>
      <c r="J187" s="273"/>
      <c r="K187" s="273"/>
      <c r="L187" s="5"/>
    </row>
    <row r="188" spans="1:12" ht="13.5">
      <c r="A188" s="5"/>
      <c r="B188" s="175"/>
      <c r="C188" s="176" t="str">
        <f>IF((C185-C186-C187)&lt;&gt;0,"wrong",(C185-C186-C187))</f>
        <v>wrong</v>
      </c>
      <c r="D188" s="177" t="str">
        <f aca="true" t="shared" si="36" ref="D188:K188">IF((D185-D186-D187)&lt;&gt;0,"wrong",(D185-D186-D187))</f>
        <v>wrong</v>
      </c>
      <c r="E188" s="177">
        <f t="shared" si="36"/>
        <v>0</v>
      </c>
      <c r="F188" s="177">
        <f t="shared" si="36"/>
        <v>0</v>
      </c>
      <c r="G188" s="177">
        <f t="shared" si="36"/>
        <v>0</v>
      </c>
      <c r="H188" s="176">
        <f t="shared" si="36"/>
        <v>0</v>
      </c>
      <c r="I188" s="235">
        <f t="shared" si="36"/>
        <v>0</v>
      </c>
      <c r="J188" s="235">
        <f t="shared" si="36"/>
        <v>0</v>
      </c>
      <c r="K188" s="235">
        <f t="shared" si="36"/>
        <v>0</v>
      </c>
      <c r="L188" s="5"/>
    </row>
    <row r="189" spans="1:12" ht="13.5">
      <c r="A189" s="5" t="s">
        <v>364</v>
      </c>
      <c r="B189" s="178" t="s">
        <v>365</v>
      </c>
      <c r="C189" s="110">
        <f>SUM(C171,C176,C185)</f>
        <v>36785</v>
      </c>
      <c r="D189" s="130">
        <f aca="true" t="shared" si="37" ref="D189:K189">SUM(D171,D176,D185)</f>
        <v>16749</v>
      </c>
      <c r="E189" s="592">
        <f t="shared" si="37"/>
        <v>0</v>
      </c>
      <c r="F189" s="215">
        <f t="shared" si="37"/>
        <v>40455</v>
      </c>
      <c r="G189" s="620">
        <f t="shared" si="37"/>
        <v>0</v>
      </c>
      <c r="H189" s="110">
        <f t="shared" si="37"/>
        <v>0</v>
      </c>
      <c r="I189" s="215">
        <f t="shared" si="37"/>
        <v>0</v>
      </c>
      <c r="J189" s="215">
        <f t="shared" si="37"/>
        <v>0</v>
      </c>
      <c r="K189" s="215">
        <f t="shared" si="37"/>
        <v>0</v>
      </c>
      <c r="L189" s="5"/>
    </row>
    <row r="190" spans="1:12" ht="13.5">
      <c r="A190" s="5" t="s">
        <v>366</v>
      </c>
      <c r="B190" s="175" t="s">
        <v>367</v>
      </c>
      <c r="C190" s="179">
        <f aca="true" t="shared" si="38" ref="C190:K190">SUM(C191,C201,C210:C211)</f>
        <v>-9732</v>
      </c>
      <c r="D190" s="180">
        <f t="shared" si="38"/>
        <v>15701</v>
      </c>
      <c r="E190" s="608"/>
      <c r="F190" s="180">
        <f t="shared" si="38"/>
        <v>57133</v>
      </c>
      <c r="G190" s="608"/>
      <c r="H190" s="179">
        <f t="shared" si="38"/>
        <v>0</v>
      </c>
      <c r="I190" s="180">
        <f t="shared" si="38"/>
        <v>0</v>
      </c>
      <c r="J190" s="180">
        <f t="shared" si="38"/>
        <v>0</v>
      </c>
      <c r="K190" s="180">
        <f t="shared" si="38"/>
        <v>0</v>
      </c>
      <c r="L190" s="5"/>
    </row>
    <row r="191" spans="1:12" ht="13.5">
      <c r="A191" s="5" t="s">
        <v>368</v>
      </c>
      <c r="B191" s="115" t="s">
        <v>565</v>
      </c>
      <c r="C191" s="116">
        <f>'[2]Detail'!C188</f>
        <v>-182</v>
      </c>
      <c r="D191" s="117">
        <f>'[2]Detail'!D188</f>
        <v>7769</v>
      </c>
      <c r="E191" s="155"/>
      <c r="F191" s="219">
        <f>'[1]notes'!$J$1160</f>
        <v>100810</v>
      </c>
      <c r="G191" s="625"/>
      <c r="H191" s="116">
        <f>SUM(H192:H195)</f>
        <v>0</v>
      </c>
      <c r="I191" s="219">
        <f>SUM(I192:I195)</f>
        <v>0</v>
      </c>
      <c r="J191" s="219">
        <f>SUM(J192:J195)</f>
        <v>0</v>
      </c>
      <c r="K191" s="219">
        <f>SUM(K192:K195)</f>
        <v>0</v>
      </c>
      <c r="L191" s="5"/>
    </row>
    <row r="192" spans="1:12" s="17" customFormat="1" ht="13.5">
      <c r="A192" s="16"/>
      <c r="B192" s="120" t="s">
        <v>760</v>
      </c>
      <c r="C192" s="239"/>
      <c r="D192" s="240"/>
      <c r="E192" s="589"/>
      <c r="F192" s="278"/>
      <c r="G192" s="626"/>
      <c r="H192" s="239"/>
      <c r="I192" s="278"/>
      <c r="J192" s="278"/>
      <c r="K192" s="278"/>
      <c r="L192" s="16"/>
    </row>
    <row r="193" spans="1:12" s="17" customFormat="1" ht="13.5">
      <c r="A193" s="16"/>
      <c r="B193" s="120" t="s">
        <v>837</v>
      </c>
      <c r="C193" s="239"/>
      <c r="D193" s="240"/>
      <c r="E193" s="589"/>
      <c r="F193" s="278"/>
      <c r="G193" s="626"/>
      <c r="H193" s="239"/>
      <c r="I193" s="278"/>
      <c r="J193" s="278"/>
      <c r="K193" s="278"/>
      <c r="L193" s="16"/>
    </row>
    <row r="194" spans="1:12" s="17" customFormat="1" ht="13.5">
      <c r="A194" s="16"/>
      <c r="B194" s="120" t="s">
        <v>838</v>
      </c>
      <c r="C194" s="239"/>
      <c r="D194" s="240"/>
      <c r="E194" s="589"/>
      <c r="F194" s="278"/>
      <c r="G194" s="626"/>
      <c r="H194" s="239"/>
      <c r="I194" s="278"/>
      <c r="J194" s="278"/>
      <c r="K194" s="278"/>
      <c r="L194" s="16"/>
    </row>
    <row r="195" spans="1:12" s="17" customFormat="1" ht="13.5">
      <c r="A195" s="16"/>
      <c r="B195" s="120" t="s">
        <v>836</v>
      </c>
      <c r="C195" s="138">
        <f>SUM(C196:C199)</f>
        <v>0</v>
      </c>
      <c r="D195" s="139">
        <f aca="true" t="shared" si="39" ref="D195:K195">SUM(D196:D199)</f>
        <v>0</v>
      </c>
      <c r="E195" s="594"/>
      <c r="F195" s="221">
        <f t="shared" si="39"/>
        <v>0</v>
      </c>
      <c r="G195" s="627"/>
      <c r="H195" s="138">
        <f t="shared" si="39"/>
        <v>0</v>
      </c>
      <c r="I195" s="221">
        <f t="shared" si="39"/>
        <v>0</v>
      </c>
      <c r="J195" s="221">
        <f t="shared" si="39"/>
        <v>0</v>
      </c>
      <c r="K195" s="221">
        <f t="shared" si="39"/>
        <v>0</v>
      </c>
      <c r="L195" s="16"/>
    </row>
    <row r="196" spans="1:12" s="21" customFormat="1" ht="13.5">
      <c r="A196" s="20"/>
      <c r="B196" s="181" t="s">
        <v>339</v>
      </c>
      <c r="C196" s="266"/>
      <c r="D196" s="267"/>
      <c r="E196" s="609"/>
      <c r="F196" s="279"/>
      <c r="G196" s="628"/>
      <c r="H196" s="266"/>
      <c r="I196" s="279"/>
      <c r="J196" s="279"/>
      <c r="K196" s="279"/>
      <c r="L196" s="20"/>
    </row>
    <row r="197" spans="1:12" s="21" customFormat="1" ht="13.5">
      <c r="A197" s="20"/>
      <c r="B197" s="182" t="s">
        <v>850</v>
      </c>
      <c r="C197" s="266"/>
      <c r="D197" s="267"/>
      <c r="E197" s="609"/>
      <c r="F197" s="279"/>
      <c r="G197" s="628"/>
      <c r="H197" s="266"/>
      <c r="I197" s="279"/>
      <c r="J197" s="279"/>
      <c r="K197" s="279"/>
      <c r="L197" s="20"/>
    </row>
    <row r="198" spans="1:12" s="21" customFormat="1" ht="13.5">
      <c r="A198" s="20"/>
      <c r="B198" s="182" t="s">
        <v>851</v>
      </c>
      <c r="C198" s="266"/>
      <c r="D198" s="267"/>
      <c r="E198" s="609"/>
      <c r="F198" s="279"/>
      <c r="G198" s="628"/>
      <c r="H198" s="266"/>
      <c r="I198" s="279"/>
      <c r="J198" s="279"/>
      <c r="K198" s="279"/>
      <c r="L198" s="20"/>
    </row>
    <row r="199" spans="1:12" s="21" customFormat="1" ht="13.5">
      <c r="A199" s="20"/>
      <c r="B199" s="182" t="s">
        <v>140</v>
      </c>
      <c r="C199" s="266"/>
      <c r="D199" s="267"/>
      <c r="E199" s="609"/>
      <c r="F199" s="279"/>
      <c r="G199" s="628"/>
      <c r="H199" s="266"/>
      <c r="I199" s="279"/>
      <c r="J199" s="279"/>
      <c r="K199" s="279"/>
      <c r="L199" s="20"/>
    </row>
    <row r="200" spans="1:12" s="21" customFormat="1" ht="13.5">
      <c r="A200" s="20"/>
      <c r="B200" s="182"/>
      <c r="C200" s="118" t="str">
        <f>IF((C191-C192-C193-C194-C196-C197-C198-C199)&lt;&gt;0,"wrong",(C191-C192-C193-C194-C196-C197-C198-C199))</f>
        <v>wrong</v>
      </c>
      <c r="D200" s="119" t="str">
        <f aca="true" t="shared" si="40" ref="D200:K200">IF((D191-D192-D193-D194-D196-D197-D198-D199)&lt;&gt;0,"wrong",(D191-D192-D193-D194-D196-D197-D198-D199))</f>
        <v>wrong</v>
      </c>
      <c r="E200" s="155">
        <f t="shared" si="40"/>
        <v>0</v>
      </c>
      <c r="F200" s="119" t="str">
        <f t="shared" si="40"/>
        <v>wrong</v>
      </c>
      <c r="G200" s="155">
        <f t="shared" si="40"/>
        <v>0</v>
      </c>
      <c r="H200" s="141">
        <f t="shared" si="40"/>
        <v>0</v>
      </c>
      <c r="I200" s="222">
        <f t="shared" si="40"/>
        <v>0</v>
      </c>
      <c r="J200" s="222">
        <f t="shared" si="40"/>
        <v>0</v>
      </c>
      <c r="K200" s="222">
        <f t="shared" si="40"/>
        <v>0</v>
      </c>
      <c r="L200" s="20"/>
    </row>
    <row r="201" spans="1:12" ht="13.5">
      <c r="A201" s="5" t="s">
        <v>369</v>
      </c>
      <c r="B201" s="115" t="s">
        <v>566</v>
      </c>
      <c r="C201" s="116">
        <f>'[2]Detail'!C189</f>
        <v>-7289</v>
      </c>
      <c r="D201" s="117">
        <f>'[2]Detail'!D189</f>
        <v>-2251</v>
      </c>
      <c r="E201" s="155"/>
      <c r="F201" s="219">
        <f>'[1]notes'!$J$1159</f>
        <v>-54965</v>
      </c>
      <c r="G201" s="625"/>
      <c r="H201" s="116">
        <f>SUM(H202,H204:H206)</f>
        <v>0</v>
      </c>
      <c r="I201" s="219">
        <f>SUM(I202,I204:I206)</f>
        <v>0</v>
      </c>
      <c r="J201" s="219">
        <f>SUM(J202,J204:J206)</f>
        <v>0</v>
      </c>
      <c r="K201" s="219">
        <f>SUM(K202,K204:K206)</f>
        <v>0</v>
      </c>
      <c r="L201" s="5"/>
    </row>
    <row r="202" spans="1:12" s="17" customFormat="1" ht="13.5">
      <c r="A202" s="16"/>
      <c r="B202" s="120" t="s">
        <v>849</v>
      </c>
      <c r="C202" s="138">
        <f>SUM(C203:C203)</f>
        <v>0</v>
      </c>
      <c r="D202" s="139">
        <f aca="true" t="shared" si="41" ref="D202:K202">SUM(D203:D203)</f>
        <v>0</v>
      </c>
      <c r="E202" s="594"/>
      <c r="F202" s="221">
        <f t="shared" si="41"/>
        <v>0</v>
      </c>
      <c r="G202" s="627"/>
      <c r="H202" s="138">
        <f t="shared" si="41"/>
        <v>0</v>
      </c>
      <c r="I202" s="221">
        <f t="shared" si="41"/>
        <v>0</v>
      </c>
      <c r="J202" s="221">
        <f t="shared" si="41"/>
        <v>0</v>
      </c>
      <c r="K202" s="221">
        <f t="shared" si="41"/>
        <v>0</v>
      </c>
      <c r="L202" s="16"/>
    </row>
    <row r="203" spans="1:12" s="21" customFormat="1" ht="13.5">
      <c r="A203" s="20"/>
      <c r="B203" s="181" t="s">
        <v>847</v>
      </c>
      <c r="C203" s="266"/>
      <c r="D203" s="267"/>
      <c r="E203" s="609"/>
      <c r="F203" s="279"/>
      <c r="G203" s="628"/>
      <c r="H203" s="266"/>
      <c r="I203" s="279"/>
      <c r="J203" s="279"/>
      <c r="K203" s="279"/>
      <c r="L203" s="20"/>
    </row>
    <row r="204" spans="1:12" s="17" customFormat="1" ht="13.5">
      <c r="A204" s="16"/>
      <c r="B204" s="120" t="s">
        <v>839</v>
      </c>
      <c r="C204" s="239"/>
      <c r="D204" s="240"/>
      <c r="E204" s="589"/>
      <c r="F204" s="278"/>
      <c r="G204" s="626"/>
      <c r="H204" s="239"/>
      <c r="I204" s="278"/>
      <c r="J204" s="278"/>
      <c r="K204" s="278"/>
      <c r="L204" s="16"/>
    </row>
    <row r="205" spans="1:12" s="17" customFormat="1" ht="13.5">
      <c r="A205" s="16"/>
      <c r="B205" s="120" t="s">
        <v>115</v>
      </c>
      <c r="C205" s="239"/>
      <c r="D205" s="240"/>
      <c r="E205" s="589"/>
      <c r="F205" s="278"/>
      <c r="G205" s="626"/>
      <c r="H205" s="239"/>
      <c r="I205" s="278"/>
      <c r="J205" s="278"/>
      <c r="K205" s="278"/>
      <c r="L205" s="16"/>
    </row>
    <row r="206" spans="1:12" s="17" customFormat="1" ht="13.5">
      <c r="A206" s="16"/>
      <c r="B206" s="120" t="s">
        <v>840</v>
      </c>
      <c r="C206" s="138">
        <f aca="true" t="shared" si="42" ref="C206:K206">SUM(C207:C208)</f>
        <v>0</v>
      </c>
      <c r="D206" s="139">
        <f t="shared" si="42"/>
        <v>0</v>
      </c>
      <c r="E206" s="594"/>
      <c r="F206" s="221">
        <f t="shared" si="42"/>
        <v>0</v>
      </c>
      <c r="G206" s="627"/>
      <c r="H206" s="138">
        <f t="shared" si="42"/>
        <v>0</v>
      </c>
      <c r="I206" s="221">
        <f t="shared" si="42"/>
        <v>0</v>
      </c>
      <c r="J206" s="221">
        <f t="shared" si="42"/>
        <v>0</v>
      </c>
      <c r="K206" s="221">
        <f t="shared" si="42"/>
        <v>0</v>
      </c>
      <c r="L206" s="16"/>
    </row>
    <row r="207" spans="1:12" s="17" customFormat="1" ht="13.5">
      <c r="A207" s="16"/>
      <c r="B207" s="183" t="s">
        <v>848</v>
      </c>
      <c r="C207" s="239"/>
      <c r="D207" s="240"/>
      <c r="E207" s="589"/>
      <c r="F207" s="278"/>
      <c r="G207" s="626"/>
      <c r="H207" s="239"/>
      <c r="I207" s="278"/>
      <c r="J207" s="278"/>
      <c r="K207" s="278"/>
      <c r="L207" s="16"/>
    </row>
    <row r="208" spans="1:12" s="17" customFormat="1" ht="13.5">
      <c r="A208" s="16"/>
      <c r="B208" s="182" t="s">
        <v>140</v>
      </c>
      <c r="C208" s="239"/>
      <c r="D208" s="240"/>
      <c r="E208" s="589"/>
      <c r="F208" s="278"/>
      <c r="G208" s="626"/>
      <c r="H208" s="239"/>
      <c r="I208" s="278"/>
      <c r="J208" s="278"/>
      <c r="K208" s="278"/>
      <c r="L208" s="16"/>
    </row>
    <row r="209" spans="1:12" s="17" customFormat="1" ht="13.5">
      <c r="A209" s="16"/>
      <c r="B209" s="182"/>
      <c r="C209" s="118" t="str">
        <f>IF((C201-C203-C204-C205-C207-C208)&lt;&gt;0,"wrong",(C201-C203-C204-C205-C207-C208))</f>
        <v>wrong</v>
      </c>
      <c r="D209" s="119" t="str">
        <f aca="true" t="shared" si="43" ref="D209:K209">IF((D201-D203-D204-D205-D207-D208)&lt;&gt;0,"wrong",(D201-D203-D204-D205-D207-D208))</f>
        <v>wrong</v>
      </c>
      <c r="E209" s="155">
        <f t="shared" si="43"/>
        <v>0</v>
      </c>
      <c r="F209" s="119" t="str">
        <f t="shared" si="43"/>
        <v>wrong</v>
      </c>
      <c r="G209" s="155">
        <f t="shared" si="43"/>
        <v>0</v>
      </c>
      <c r="H209" s="126">
        <f t="shared" si="43"/>
        <v>0</v>
      </c>
      <c r="I209" s="220">
        <f t="shared" si="43"/>
        <v>0</v>
      </c>
      <c r="J209" s="220">
        <f t="shared" si="43"/>
        <v>0</v>
      </c>
      <c r="K209" s="220">
        <f t="shared" si="43"/>
        <v>0</v>
      </c>
      <c r="L209" s="16"/>
    </row>
    <row r="210" spans="1:12" ht="13.5">
      <c r="A210" s="5" t="s">
        <v>370</v>
      </c>
      <c r="B210" s="115" t="s">
        <v>567</v>
      </c>
      <c r="C210" s="118">
        <f>'[2]Detail'!C190</f>
        <v>-2261</v>
      </c>
      <c r="D210" s="119">
        <f>'[2]Detail'!D190</f>
        <v>10183</v>
      </c>
      <c r="E210" s="259"/>
      <c r="F210" s="223">
        <f>'[1]notes'!$J$1158</f>
        <v>-375</v>
      </c>
      <c r="G210" s="629"/>
      <c r="H210" s="257"/>
      <c r="I210" s="280"/>
      <c r="J210" s="280"/>
      <c r="K210" s="280"/>
      <c r="L210" s="5"/>
    </row>
    <row r="211" spans="1:12" ht="13.5">
      <c r="A211" s="5" t="s">
        <v>371</v>
      </c>
      <c r="B211" s="115" t="s">
        <v>568</v>
      </c>
      <c r="C211" s="116">
        <f>'[2]Detail'!$C$191</f>
        <v>0</v>
      </c>
      <c r="D211" s="184">
        <f aca="true" t="shared" si="44" ref="D211:K211">SUM(D212:D215)</f>
        <v>0</v>
      </c>
      <c r="E211" s="170"/>
      <c r="F211" s="184">
        <f>'[1]notes'!$J$1154</f>
        <v>11663</v>
      </c>
      <c r="G211" s="630"/>
      <c r="H211" s="116">
        <f t="shared" si="44"/>
        <v>0</v>
      </c>
      <c r="I211" s="117">
        <f t="shared" si="44"/>
        <v>0</v>
      </c>
      <c r="J211" s="117">
        <f t="shared" si="44"/>
        <v>0</v>
      </c>
      <c r="K211" s="117">
        <f t="shared" si="44"/>
        <v>0</v>
      </c>
      <c r="L211" s="5"/>
    </row>
    <row r="212" spans="1:12" s="17" customFormat="1" ht="13.5">
      <c r="A212" s="16"/>
      <c r="B212" s="120" t="s">
        <v>760</v>
      </c>
      <c r="C212" s="239"/>
      <c r="D212" s="44"/>
      <c r="E212" s="44"/>
      <c r="F212" s="44"/>
      <c r="G212" s="44"/>
      <c r="H212" s="239"/>
      <c r="I212" s="240"/>
      <c r="J212" s="240"/>
      <c r="K212" s="240"/>
      <c r="L212" s="16"/>
    </row>
    <row r="213" spans="1:12" s="17" customFormat="1" ht="13.5">
      <c r="A213" s="16"/>
      <c r="B213" s="120" t="s">
        <v>837</v>
      </c>
      <c r="C213" s="239"/>
      <c r="D213" s="44"/>
      <c r="E213" s="44"/>
      <c r="F213" s="44"/>
      <c r="G213" s="44"/>
      <c r="H213" s="239"/>
      <c r="I213" s="240"/>
      <c r="J213" s="240"/>
      <c r="K213" s="240"/>
      <c r="L213" s="16"/>
    </row>
    <row r="214" spans="1:12" s="17" customFormat="1" ht="13.5">
      <c r="A214" s="16"/>
      <c r="B214" s="120" t="s">
        <v>838</v>
      </c>
      <c r="C214" s="239"/>
      <c r="D214" s="44"/>
      <c r="E214" s="44"/>
      <c r="F214" s="44"/>
      <c r="G214" s="44"/>
      <c r="H214" s="239"/>
      <c r="I214" s="240"/>
      <c r="J214" s="240"/>
      <c r="K214" s="240"/>
      <c r="L214" s="16"/>
    </row>
    <row r="215" spans="1:12" s="17" customFormat="1" ht="13.5">
      <c r="A215" s="16"/>
      <c r="B215" s="120" t="s">
        <v>836</v>
      </c>
      <c r="C215" s="239"/>
      <c r="D215" s="44"/>
      <c r="E215" s="44"/>
      <c r="F215" s="44"/>
      <c r="G215" s="44"/>
      <c r="H215" s="239"/>
      <c r="I215" s="240"/>
      <c r="J215" s="240"/>
      <c r="K215" s="240"/>
      <c r="L215" s="16"/>
    </row>
    <row r="216" spans="1:12" s="17" customFormat="1" ht="13.5">
      <c r="A216" s="16"/>
      <c r="B216" s="120"/>
      <c r="C216" s="118">
        <f>IF((C211-C212-C213-C214-C215)&lt;&gt;0,"wrong",(C211-C212-C213-C214-C215))</f>
        <v>0</v>
      </c>
      <c r="D216" s="119">
        <f aca="true" t="shared" si="45" ref="D216:K216">IF((D211-D212-D213-D214-D215)&lt;&gt;0,"wrong",(D211-D212-D213-D214-D215))</f>
        <v>0</v>
      </c>
      <c r="E216" s="155">
        <f t="shared" si="45"/>
        <v>0</v>
      </c>
      <c r="F216" s="119" t="str">
        <f t="shared" si="45"/>
        <v>wrong</v>
      </c>
      <c r="G216" s="155">
        <f t="shared" si="45"/>
        <v>0</v>
      </c>
      <c r="H216" s="126">
        <f t="shared" si="45"/>
        <v>0</v>
      </c>
      <c r="I216" s="127">
        <f t="shared" si="45"/>
        <v>0</v>
      </c>
      <c r="J216" s="127">
        <f t="shared" si="45"/>
        <v>0</v>
      </c>
      <c r="K216" s="127">
        <f t="shared" si="45"/>
        <v>0</v>
      </c>
      <c r="L216" s="16"/>
    </row>
    <row r="217" spans="1:12" ht="13.5">
      <c r="A217" s="5" t="s">
        <v>372</v>
      </c>
      <c r="B217" s="107" t="s">
        <v>373</v>
      </c>
      <c r="C217" s="110">
        <f>SUM(C189:C190)</f>
        <v>27053</v>
      </c>
      <c r="D217" s="130">
        <f aca="true" t="shared" si="46" ref="D217:K217">SUM(D189:D190)</f>
        <v>32450</v>
      </c>
      <c r="E217" s="592"/>
      <c r="F217" s="215">
        <f t="shared" si="46"/>
        <v>97588</v>
      </c>
      <c r="G217" s="620"/>
      <c r="H217" s="110">
        <f t="shared" si="46"/>
        <v>0</v>
      </c>
      <c r="I217" s="215">
        <f t="shared" si="46"/>
        <v>0</v>
      </c>
      <c r="J217" s="215">
        <f t="shared" si="46"/>
        <v>0</v>
      </c>
      <c r="K217" s="215">
        <f t="shared" si="46"/>
        <v>0</v>
      </c>
      <c r="L217" s="5"/>
    </row>
    <row r="218" spans="1:12" ht="13.5">
      <c r="A218" s="5" t="s">
        <v>374</v>
      </c>
      <c r="B218" s="185" t="s">
        <v>906</v>
      </c>
      <c r="C218" s="110">
        <f>SUM(C219:C221)</f>
        <v>0</v>
      </c>
      <c r="D218" s="130">
        <f aca="true" t="shared" si="47" ref="D218:K218">SUM(D219:D221)</f>
        <v>0</v>
      </c>
      <c r="E218" s="592"/>
      <c r="F218" s="215">
        <f t="shared" si="47"/>
        <v>0</v>
      </c>
      <c r="G218" s="620"/>
      <c r="H218" s="110">
        <f t="shared" si="47"/>
        <v>0</v>
      </c>
      <c r="I218" s="215">
        <f t="shared" si="47"/>
        <v>0</v>
      </c>
      <c r="J218" s="215">
        <f t="shared" si="47"/>
        <v>0</v>
      </c>
      <c r="K218" s="215">
        <f t="shared" si="47"/>
        <v>0</v>
      </c>
      <c r="L218" s="5"/>
    </row>
    <row r="219" spans="1:12" ht="13.5">
      <c r="A219" s="5" t="s">
        <v>375</v>
      </c>
      <c r="B219" s="186" t="s">
        <v>376</v>
      </c>
      <c r="C219" s="143"/>
      <c r="D219" s="144"/>
      <c r="E219" s="586"/>
      <c r="F219" s="217"/>
      <c r="G219" s="631"/>
      <c r="H219" s="143"/>
      <c r="I219" s="217"/>
      <c r="J219" s="217"/>
      <c r="K219" s="217"/>
      <c r="L219" s="5"/>
    </row>
    <row r="220" spans="1:12" ht="13.5">
      <c r="A220" s="5" t="s">
        <v>377</v>
      </c>
      <c r="B220" s="186" t="s">
        <v>378</v>
      </c>
      <c r="C220" s="143"/>
      <c r="D220" s="144"/>
      <c r="E220" s="586"/>
      <c r="F220" s="217"/>
      <c r="G220" s="631"/>
      <c r="H220" s="143"/>
      <c r="I220" s="217"/>
      <c r="J220" s="217"/>
      <c r="K220" s="217"/>
      <c r="L220" s="5"/>
    </row>
    <row r="221" spans="1:12" ht="13.5">
      <c r="A221" s="5" t="s">
        <v>379</v>
      </c>
      <c r="B221" s="186" t="s">
        <v>250</v>
      </c>
      <c r="C221" s="143"/>
      <c r="D221" s="144"/>
      <c r="E221" s="586"/>
      <c r="F221" s="217"/>
      <c r="G221" s="631"/>
      <c r="H221" s="143"/>
      <c r="I221" s="217"/>
      <c r="J221" s="217"/>
      <c r="K221" s="217"/>
      <c r="L221" s="5"/>
    </row>
    <row r="222" spans="1:12" ht="13.5">
      <c r="A222" s="5" t="s">
        <v>380</v>
      </c>
      <c r="B222" s="112" t="s">
        <v>381</v>
      </c>
      <c r="C222" s="113">
        <f>SUM(C223:C224)</f>
        <v>267552</v>
      </c>
      <c r="D222" s="114">
        <f aca="true" t="shared" si="48" ref="D222:K222">SUM(D223:D224)</f>
        <v>276140</v>
      </c>
      <c r="E222" s="586"/>
      <c r="F222" s="224">
        <f t="shared" si="48"/>
        <v>0</v>
      </c>
      <c r="G222" s="631"/>
      <c r="H222" s="113">
        <f t="shared" si="48"/>
        <v>0</v>
      </c>
      <c r="I222" s="224">
        <f t="shared" si="48"/>
        <v>0</v>
      </c>
      <c r="J222" s="224">
        <f t="shared" si="48"/>
        <v>0</v>
      </c>
      <c r="K222" s="224">
        <f t="shared" si="48"/>
        <v>0</v>
      </c>
      <c r="L222" s="5"/>
    </row>
    <row r="223" spans="1:12" ht="13.5">
      <c r="A223" s="5" t="s">
        <v>382</v>
      </c>
      <c r="B223" s="187" t="s">
        <v>845</v>
      </c>
      <c r="C223" s="118">
        <f>'[2]Detail'!C194</f>
        <v>17000</v>
      </c>
      <c r="D223" s="119">
        <f>'[2]Detail'!D194</f>
        <v>27047</v>
      </c>
      <c r="E223" s="259"/>
      <c r="F223" s="223"/>
      <c r="G223" s="629"/>
      <c r="H223" s="257"/>
      <c r="I223" s="280"/>
      <c r="J223" s="280"/>
      <c r="K223" s="280"/>
      <c r="L223" s="5"/>
    </row>
    <row r="224" spans="1:12" ht="13.5">
      <c r="A224" s="5" t="s">
        <v>384</v>
      </c>
      <c r="B224" s="187" t="s">
        <v>846</v>
      </c>
      <c r="C224" s="118">
        <f>'[2]Detail'!C195</f>
        <v>250552</v>
      </c>
      <c r="D224" s="119">
        <f>'[2]Detail'!D195</f>
        <v>249093</v>
      </c>
      <c r="E224" s="259"/>
      <c r="F224" s="223"/>
      <c r="G224" s="629"/>
      <c r="H224" s="257"/>
      <c r="I224" s="280"/>
      <c r="J224" s="280"/>
      <c r="K224" s="280"/>
      <c r="L224" s="5"/>
    </row>
    <row r="225" spans="1:12" ht="13.5">
      <c r="A225" s="5" t="s">
        <v>386</v>
      </c>
      <c r="B225" s="107" t="s">
        <v>387</v>
      </c>
      <c r="C225" s="188">
        <f aca="true" t="shared" si="49" ref="C225:K225">SUM(C226,C242)</f>
        <v>-12081</v>
      </c>
      <c r="D225" s="189">
        <f t="shared" si="49"/>
        <v>-10283</v>
      </c>
      <c r="E225" s="610"/>
      <c r="F225" s="189">
        <f t="shared" si="49"/>
        <v>-31231</v>
      </c>
      <c r="G225" s="610"/>
      <c r="H225" s="188">
        <f t="shared" si="49"/>
        <v>0</v>
      </c>
      <c r="I225" s="189">
        <f t="shared" si="49"/>
        <v>0</v>
      </c>
      <c r="J225" s="189">
        <f t="shared" si="49"/>
        <v>0</v>
      </c>
      <c r="K225" s="189">
        <f t="shared" si="49"/>
        <v>0</v>
      </c>
      <c r="L225" s="5"/>
    </row>
    <row r="226" spans="1:12" ht="13.5">
      <c r="A226" s="5" t="s">
        <v>388</v>
      </c>
      <c r="B226" s="112" t="s">
        <v>389</v>
      </c>
      <c r="C226" s="168">
        <f aca="true" t="shared" si="50" ref="C226:K226">SUM(C227:C240)</f>
        <v>-12808</v>
      </c>
      <c r="D226" s="169">
        <f t="shared" si="50"/>
        <v>-10595</v>
      </c>
      <c r="E226" s="605"/>
      <c r="F226" s="169">
        <f>'[1]CF'!$J$31+'[1]CF'!$J$32+'[1]CF'!$J$33</f>
        <v>-33254</v>
      </c>
      <c r="G226" s="605"/>
      <c r="H226" s="168">
        <f t="shared" si="50"/>
        <v>0</v>
      </c>
      <c r="I226" s="169">
        <f t="shared" si="50"/>
        <v>0</v>
      </c>
      <c r="J226" s="169">
        <f t="shared" si="50"/>
        <v>0</v>
      </c>
      <c r="K226" s="169">
        <f t="shared" si="50"/>
        <v>0</v>
      </c>
      <c r="L226" s="5"/>
    </row>
    <row r="227" spans="1:12" ht="13.5">
      <c r="A227" s="5" t="s">
        <v>390</v>
      </c>
      <c r="B227" s="115" t="s">
        <v>269</v>
      </c>
      <c r="C227" s="118">
        <f>'[2]Detail'!C198</f>
        <v>0</v>
      </c>
      <c r="D227" s="119">
        <f>'[2]Detail'!D198</f>
        <v>0</v>
      </c>
      <c r="E227" s="259"/>
      <c r="F227" s="280"/>
      <c r="G227" s="629"/>
      <c r="H227" s="257"/>
      <c r="I227" s="280"/>
      <c r="J227" s="280"/>
      <c r="K227" s="280"/>
      <c r="L227" s="5"/>
    </row>
    <row r="228" spans="1:12" ht="13.5">
      <c r="A228" s="5" t="s">
        <v>391</v>
      </c>
      <c r="B228" s="115" t="s">
        <v>271</v>
      </c>
      <c r="C228" s="118">
        <f>'[2]Detail'!C199</f>
        <v>0</v>
      </c>
      <c r="D228" s="119">
        <f>'[2]Detail'!D199</f>
        <v>0</v>
      </c>
      <c r="E228" s="259"/>
      <c r="F228" s="280"/>
      <c r="G228" s="629"/>
      <c r="H228" s="257"/>
      <c r="I228" s="280"/>
      <c r="J228" s="280"/>
      <c r="K228" s="280"/>
      <c r="L228" s="5"/>
    </row>
    <row r="229" spans="1:12" ht="13.5">
      <c r="A229" s="5" t="s">
        <v>392</v>
      </c>
      <c r="B229" s="115" t="s">
        <v>273</v>
      </c>
      <c r="C229" s="118">
        <f>'[2]Detail'!C200</f>
        <v>-2892</v>
      </c>
      <c r="D229" s="119">
        <f>'[2]Detail'!D200</f>
        <v>-2821</v>
      </c>
      <c r="E229" s="259"/>
      <c r="F229" s="280"/>
      <c r="G229" s="629"/>
      <c r="H229" s="257"/>
      <c r="I229" s="280"/>
      <c r="J229" s="280"/>
      <c r="K229" s="280"/>
      <c r="L229" s="5"/>
    </row>
    <row r="230" spans="1:12" ht="13.5">
      <c r="A230" s="5" t="s">
        <v>393</v>
      </c>
      <c r="B230" s="115" t="s">
        <v>896</v>
      </c>
      <c r="C230" s="118">
        <f>'[2]Detail'!C202</f>
        <v>0</v>
      </c>
      <c r="D230" s="119">
        <f>'[2]Detail'!D202</f>
        <v>0</v>
      </c>
      <c r="E230" s="259"/>
      <c r="F230" s="280"/>
      <c r="G230" s="629"/>
      <c r="H230" s="257"/>
      <c r="I230" s="280"/>
      <c r="J230" s="280"/>
      <c r="K230" s="280"/>
      <c r="L230" s="5"/>
    </row>
    <row r="231" spans="1:12" ht="13.5">
      <c r="A231" s="5"/>
      <c r="B231" s="115" t="s">
        <v>907</v>
      </c>
      <c r="C231" s="118">
        <f>'[2]Detail'!C201</f>
        <v>0</v>
      </c>
      <c r="D231" s="119">
        <f>'[2]Detail'!D201</f>
        <v>0</v>
      </c>
      <c r="E231" s="259"/>
      <c r="F231" s="280"/>
      <c r="G231" s="629"/>
      <c r="H231" s="257"/>
      <c r="I231" s="280"/>
      <c r="J231" s="280"/>
      <c r="K231" s="280"/>
      <c r="L231" s="5"/>
    </row>
    <row r="232" spans="1:12" ht="13.5">
      <c r="A232" s="5" t="s">
        <v>394</v>
      </c>
      <c r="B232" s="115" t="s">
        <v>897</v>
      </c>
      <c r="C232" s="118">
        <f>'[2]Detail'!C203</f>
        <v>0</v>
      </c>
      <c r="D232" s="119">
        <f>'[2]Detail'!D203</f>
        <v>0</v>
      </c>
      <c r="E232" s="259"/>
      <c r="F232" s="280"/>
      <c r="G232" s="629"/>
      <c r="H232" s="257"/>
      <c r="I232" s="280"/>
      <c r="J232" s="280"/>
      <c r="K232" s="280"/>
      <c r="L232" s="5"/>
    </row>
    <row r="233" spans="1:12" ht="13.5">
      <c r="A233" s="5" t="s">
        <v>395</v>
      </c>
      <c r="B233" s="115" t="s">
        <v>898</v>
      </c>
      <c r="C233" s="118">
        <f>'[2]Detail'!C206</f>
        <v>-5317</v>
      </c>
      <c r="D233" s="119">
        <f>'[2]Detail'!D206</f>
        <v>-5159</v>
      </c>
      <c r="E233" s="259"/>
      <c r="F233" s="280"/>
      <c r="G233" s="629"/>
      <c r="H233" s="257"/>
      <c r="I233" s="280"/>
      <c r="J233" s="280"/>
      <c r="K233" s="280"/>
      <c r="L233" s="5"/>
    </row>
    <row r="234" spans="1:12" ht="13.5">
      <c r="A234" s="5" t="s">
        <v>396</v>
      </c>
      <c r="B234" s="115" t="s">
        <v>278</v>
      </c>
      <c r="C234" s="118">
        <f>'[2]Detail'!C207</f>
        <v>-1815</v>
      </c>
      <c r="D234" s="119">
        <f>'[2]Detail'!D207</f>
        <v>-1602</v>
      </c>
      <c r="E234" s="259"/>
      <c r="F234" s="280"/>
      <c r="G234" s="629"/>
      <c r="H234" s="257"/>
      <c r="I234" s="280"/>
      <c r="J234" s="280"/>
      <c r="K234" s="280"/>
      <c r="L234" s="5"/>
    </row>
    <row r="235" spans="1:12" ht="13.5">
      <c r="A235" s="5" t="s">
        <v>397</v>
      </c>
      <c r="B235" s="115" t="s">
        <v>280</v>
      </c>
      <c r="C235" s="118">
        <f>'[2]Detail'!C208</f>
        <v>-576</v>
      </c>
      <c r="D235" s="119">
        <f>'[2]Detail'!D208</f>
        <v>-656</v>
      </c>
      <c r="E235" s="259"/>
      <c r="F235" s="280"/>
      <c r="G235" s="629"/>
      <c r="H235" s="257"/>
      <c r="I235" s="280"/>
      <c r="J235" s="280"/>
      <c r="K235" s="280"/>
      <c r="L235" s="5"/>
    </row>
    <row r="236" spans="1:12" ht="13.5">
      <c r="A236" s="5" t="s">
        <v>398</v>
      </c>
      <c r="B236" s="115" t="s">
        <v>282</v>
      </c>
      <c r="C236" s="118">
        <f>'[2]Detail'!C209</f>
        <v>-2201</v>
      </c>
      <c r="D236" s="119">
        <f>'[2]Detail'!D209</f>
        <v>-300</v>
      </c>
      <c r="E236" s="259"/>
      <c r="F236" s="280"/>
      <c r="G236" s="629"/>
      <c r="H236" s="257"/>
      <c r="I236" s="280"/>
      <c r="J236" s="280"/>
      <c r="K236" s="280"/>
      <c r="L236" s="5"/>
    </row>
    <row r="237" spans="1:12" ht="13.5">
      <c r="A237" s="5" t="s">
        <v>399</v>
      </c>
      <c r="B237" s="115" t="s">
        <v>284</v>
      </c>
      <c r="C237" s="118">
        <f>'[2]Detail'!C211</f>
        <v>-7</v>
      </c>
      <c r="D237" s="119">
        <f>'[2]Detail'!D211</f>
        <v>-57</v>
      </c>
      <c r="E237" s="259"/>
      <c r="F237" s="280"/>
      <c r="G237" s="629"/>
      <c r="H237" s="257"/>
      <c r="I237" s="280"/>
      <c r="J237" s="280"/>
      <c r="K237" s="280"/>
      <c r="L237" s="5"/>
    </row>
    <row r="238" spans="1:12" ht="13.5">
      <c r="A238" s="5" t="s">
        <v>400</v>
      </c>
      <c r="B238" s="115" t="s">
        <v>286</v>
      </c>
      <c r="C238" s="118">
        <f>'[2]Detail'!C212</f>
        <v>0</v>
      </c>
      <c r="D238" s="119">
        <f>'[2]Detail'!D212</f>
        <v>0</v>
      </c>
      <c r="E238" s="259"/>
      <c r="F238" s="280"/>
      <c r="G238" s="629"/>
      <c r="H238" s="257"/>
      <c r="I238" s="280"/>
      <c r="J238" s="280"/>
      <c r="K238" s="280"/>
      <c r="L238" s="5"/>
    </row>
    <row r="239" spans="1:12" ht="13.5">
      <c r="A239" s="5"/>
      <c r="B239" s="115" t="s">
        <v>899</v>
      </c>
      <c r="C239" s="118">
        <f>'[2]Detail'!C214+'[2]Detail'!C215+'[2]Detail'!C216+'[2]Detail'!C217+'[2]Detail'!C218</f>
        <v>0</v>
      </c>
      <c r="D239" s="119">
        <f>'[2]Detail'!D214+'[2]Detail'!D215+'[2]Detail'!D216+'[2]Detail'!D217+'[2]Detail'!D218</f>
        <v>0</v>
      </c>
      <c r="E239" s="259"/>
      <c r="F239" s="280"/>
      <c r="G239" s="629"/>
      <c r="H239" s="257"/>
      <c r="I239" s="280"/>
      <c r="J239" s="280"/>
      <c r="K239" s="280"/>
      <c r="L239" s="5"/>
    </row>
    <row r="240" spans="1:12" ht="13.5">
      <c r="A240" s="5" t="s">
        <v>401</v>
      </c>
      <c r="B240" s="115" t="s">
        <v>916</v>
      </c>
      <c r="C240" s="118">
        <f>'[2]Detail'!C204+'[2]Detail'!C205+'[2]Detail'!C210+'[2]Detail'!C213</f>
        <v>0</v>
      </c>
      <c r="D240" s="119">
        <f>'[2]Detail'!D204+'[2]Detail'!D205+'[2]Detail'!D210+'[2]Detail'!D213</f>
        <v>0</v>
      </c>
      <c r="E240" s="259"/>
      <c r="F240" s="280"/>
      <c r="G240" s="629"/>
      <c r="H240" s="257"/>
      <c r="I240" s="280"/>
      <c r="J240" s="280"/>
      <c r="K240" s="280"/>
      <c r="L240" s="5"/>
    </row>
    <row r="241" spans="1:12" ht="13.5">
      <c r="A241" s="5"/>
      <c r="B241" s="115"/>
      <c r="C241" s="118">
        <f aca="true" t="shared" si="51" ref="C241:K241">IF((C226-SUM(C227:C240))&lt;&gt;0,"wrong",(C226-SUM(C227:C240)))</f>
        <v>0</v>
      </c>
      <c r="D241" s="119">
        <f t="shared" si="51"/>
        <v>0</v>
      </c>
      <c r="E241" s="155">
        <f t="shared" si="51"/>
        <v>0</v>
      </c>
      <c r="F241" s="157" t="str">
        <f t="shared" si="51"/>
        <v>wrong</v>
      </c>
      <c r="G241" s="599">
        <f t="shared" si="51"/>
        <v>0</v>
      </c>
      <c r="H241" s="118">
        <f t="shared" si="51"/>
        <v>0</v>
      </c>
      <c r="I241" s="223">
        <f t="shared" si="51"/>
        <v>0</v>
      </c>
      <c r="J241" s="223">
        <f t="shared" si="51"/>
        <v>0</v>
      </c>
      <c r="K241" s="223">
        <f t="shared" si="51"/>
        <v>0</v>
      </c>
      <c r="L241" s="5"/>
    </row>
    <row r="242" spans="1:12" ht="13.5">
      <c r="A242" s="5" t="s">
        <v>402</v>
      </c>
      <c r="B242" s="112" t="s">
        <v>403</v>
      </c>
      <c r="C242" s="168">
        <f>SUM(C243:C245)</f>
        <v>727</v>
      </c>
      <c r="D242" s="169">
        <f aca="true" t="shared" si="52" ref="D242:K242">SUM(D243:D245)</f>
        <v>312</v>
      </c>
      <c r="E242" s="605"/>
      <c r="F242" s="169">
        <f t="shared" si="52"/>
        <v>2023</v>
      </c>
      <c r="G242" s="605"/>
      <c r="H242" s="168">
        <f t="shared" si="52"/>
        <v>0</v>
      </c>
      <c r="I242" s="169">
        <f t="shared" si="52"/>
        <v>0</v>
      </c>
      <c r="J242" s="169">
        <f t="shared" si="52"/>
        <v>0</v>
      </c>
      <c r="K242" s="169">
        <f t="shared" si="52"/>
        <v>0</v>
      </c>
      <c r="L242" s="5"/>
    </row>
    <row r="243" spans="1:12" ht="13.5">
      <c r="A243" s="5" t="s">
        <v>404</v>
      </c>
      <c r="B243" s="115" t="s">
        <v>405</v>
      </c>
      <c r="C243" s="118">
        <f>'[2]Detail'!C220</f>
        <v>0</v>
      </c>
      <c r="D243" s="119">
        <f>'[2]Detail'!D220</f>
        <v>0</v>
      </c>
      <c r="E243" s="259"/>
      <c r="F243" s="223">
        <v>0</v>
      </c>
      <c r="G243" s="629"/>
      <c r="H243" s="257"/>
      <c r="I243" s="280"/>
      <c r="J243" s="280"/>
      <c r="K243" s="280"/>
      <c r="L243" s="5"/>
    </row>
    <row r="244" spans="1:12" ht="13.5">
      <c r="A244" s="5" t="s">
        <v>406</v>
      </c>
      <c r="B244" s="115" t="s">
        <v>407</v>
      </c>
      <c r="C244" s="118">
        <f>'[2]Detail'!C221</f>
        <v>727</v>
      </c>
      <c r="D244" s="119">
        <f>'[2]Detail'!D221</f>
        <v>312</v>
      </c>
      <c r="E244" s="259"/>
      <c r="F244" s="223">
        <f>'[1]CF'!$J$24+'[1]CF'!$J$25+'[1]CF'!$J$26+'[1]CF'!$J$27+'[1]CF'!$J$28+'[1]CF'!$J$29</f>
        <v>2023</v>
      </c>
      <c r="G244" s="629"/>
      <c r="H244" s="257"/>
      <c r="I244" s="280"/>
      <c r="J244" s="280"/>
      <c r="K244" s="280"/>
      <c r="L244" s="5"/>
    </row>
    <row r="245" spans="1:12" ht="13.5">
      <c r="A245" s="5" t="s">
        <v>408</v>
      </c>
      <c r="B245" s="171" t="s">
        <v>409</v>
      </c>
      <c r="C245" s="172">
        <f>'[2]Detail'!C222</f>
        <v>0</v>
      </c>
      <c r="D245" s="173">
        <f>'[2]Detail'!D222</f>
        <v>0</v>
      </c>
      <c r="E245" s="611"/>
      <c r="F245" s="173">
        <f>'[1]CF'!$J$38+'[1]CF'!$J$39</f>
        <v>0</v>
      </c>
      <c r="G245" s="611"/>
      <c r="H245" s="276"/>
      <c r="I245" s="277"/>
      <c r="J245" s="277"/>
      <c r="K245" s="277"/>
      <c r="L245" s="5"/>
    </row>
    <row r="246" spans="1:12" ht="13.5">
      <c r="A246" s="5" t="s">
        <v>410</v>
      </c>
      <c r="B246" s="107" t="s">
        <v>411</v>
      </c>
      <c r="C246" s="110">
        <f>SUM(C247:C250)</f>
        <v>0</v>
      </c>
      <c r="D246" s="130">
        <f aca="true" t="shared" si="53" ref="D246:K246">SUM(D247:D250)</f>
        <v>0</v>
      </c>
      <c r="E246" s="592"/>
      <c r="F246" s="215">
        <f t="shared" si="53"/>
        <v>-58856</v>
      </c>
      <c r="G246" s="620"/>
      <c r="H246" s="229">
        <f t="shared" si="53"/>
        <v>0</v>
      </c>
      <c r="I246" s="215">
        <f t="shared" si="53"/>
        <v>0</v>
      </c>
      <c r="J246" s="215">
        <f t="shared" si="53"/>
        <v>0</v>
      </c>
      <c r="K246" s="215">
        <f t="shared" si="53"/>
        <v>0</v>
      </c>
      <c r="L246" s="5"/>
    </row>
    <row r="247" spans="1:12" ht="13.5">
      <c r="A247" s="5" t="s">
        <v>412</v>
      </c>
      <c r="B247" s="112" t="s">
        <v>413</v>
      </c>
      <c r="C247" s="143">
        <f>'[2]Detail'!C224</f>
        <v>0</v>
      </c>
      <c r="D247" s="144">
        <f>'[2]Detail'!D224</f>
        <v>0</v>
      </c>
      <c r="E247" s="262"/>
      <c r="F247" s="217">
        <f>'[1]notes'!$J$1155</f>
        <v>-58856</v>
      </c>
      <c r="G247" s="622"/>
      <c r="H247" s="268"/>
      <c r="I247" s="273"/>
      <c r="J247" s="273"/>
      <c r="K247" s="273"/>
      <c r="L247" s="5"/>
    </row>
    <row r="248" spans="1:12" ht="13.5">
      <c r="A248" s="5" t="s">
        <v>414</v>
      </c>
      <c r="B248" s="112" t="s">
        <v>415</v>
      </c>
      <c r="C248" s="143">
        <f>'[2]Detail'!C225</f>
        <v>0</v>
      </c>
      <c r="D248" s="144">
        <f>'[2]Detail'!D225</f>
        <v>0</v>
      </c>
      <c r="E248" s="262"/>
      <c r="F248" s="217">
        <f>'[1]CF'!$J$49+'[1]CF'!$J$50+'[1]CF'!$J$48</f>
        <v>0</v>
      </c>
      <c r="G248" s="622"/>
      <c r="H248" s="268"/>
      <c r="I248" s="273"/>
      <c r="J248" s="273"/>
      <c r="K248" s="273"/>
      <c r="L248" s="5"/>
    </row>
    <row r="249" spans="1:12" ht="13.5">
      <c r="A249" s="5" t="s">
        <v>416</v>
      </c>
      <c r="B249" s="112" t="s">
        <v>417</v>
      </c>
      <c r="C249" s="143"/>
      <c r="D249" s="144"/>
      <c r="E249" s="262"/>
      <c r="F249" s="217"/>
      <c r="G249" s="622"/>
      <c r="H249" s="268"/>
      <c r="I249" s="273"/>
      <c r="J249" s="273"/>
      <c r="K249" s="273"/>
      <c r="L249" s="5"/>
    </row>
    <row r="250" spans="1:12" ht="13.5">
      <c r="A250" s="5" t="s">
        <v>418</v>
      </c>
      <c r="B250" s="112" t="s">
        <v>419</v>
      </c>
      <c r="C250" s="143">
        <f>'[2]Detail'!C226</f>
        <v>0</v>
      </c>
      <c r="D250" s="144">
        <f>'[2]Detail'!D226</f>
        <v>0</v>
      </c>
      <c r="E250" s="262"/>
      <c r="F250" s="217">
        <f>'[1]CF'!$J$47</f>
        <v>0</v>
      </c>
      <c r="G250" s="622"/>
      <c r="H250" s="268"/>
      <c r="I250" s="273"/>
      <c r="J250" s="273"/>
      <c r="K250" s="273"/>
      <c r="L250" s="5"/>
    </row>
    <row r="251" spans="1:12" ht="13.5">
      <c r="A251" s="5" t="s">
        <v>420</v>
      </c>
      <c r="B251" s="145" t="s">
        <v>421</v>
      </c>
      <c r="C251" s="146">
        <f aca="true" t="shared" si="54" ref="C251:K251">SUM(C217,C218,C225,C246)</f>
        <v>14972</v>
      </c>
      <c r="D251" s="147">
        <f t="shared" si="54"/>
        <v>22167</v>
      </c>
      <c r="E251" s="596"/>
      <c r="F251" s="147">
        <f t="shared" si="54"/>
        <v>7501</v>
      </c>
      <c r="G251" s="596"/>
      <c r="H251" s="146">
        <f t="shared" si="54"/>
        <v>0</v>
      </c>
      <c r="I251" s="147">
        <f t="shared" si="54"/>
        <v>0</v>
      </c>
      <c r="J251" s="147">
        <f t="shared" si="54"/>
        <v>0</v>
      </c>
      <c r="K251" s="147">
        <f t="shared" si="54"/>
        <v>0</v>
      </c>
      <c r="L251" s="5"/>
    </row>
    <row r="252" spans="1:12" ht="13.5">
      <c r="A252" s="5" t="s">
        <v>422</v>
      </c>
      <c r="B252" s="145" t="s">
        <v>423</v>
      </c>
      <c r="C252" s="146"/>
      <c r="D252" s="147"/>
      <c r="E252" s="596"/>
      <c r="F252" s="147"/>
      <c r="G252" s="596"/>
      <c r="H252" s="146"/>
      <c r="I252" s="147"/>
      <c r="J252" s="147"/>
      <c r="K252" s="147"/>
      <c r="L252" s="5"/>
    </row>
    <row r="253" spans="1:12" ht="13.5">
      <c r="A253" s="5" t="s">
        <v>424</v>
      </c>
      <c r="B253" s="174" t="s">
        <v>425</v>
      </c>
      <c r="C253" s="188">
        <f aca="true" t="shared" si="55" ref="C253:K253">SUM(C254:C266)</f>
        <v>385440</v>
      </c>
      <c r="D253" s="189">
        <f t="shared" si="55"/>
        <v>375683</v>
      </c>
      <c r="E253" s="610"/>
      <c r="F253" s="189">
        <f t="shared" si="55"/>
        <v>380999</v>
      </c>
      <c r="G253" s="610"/>
      <c r="H253" s="188">
        <f t="shared" si="55"/>
        <v>0</v>
      </c>
      <c r="I253" s="189">
        <f t="shared" si="55"/>
        <v>0</v>
      </c>
      <c r="J253" s="189">
        <f t="shared" si="55"/>
        <v>0</v>
      </c>
      <c r="K253" s="189">
        <f t="shared" si="55"/>
        <v>0</v>
      </c>
      <c r="L253" s="5"/>
    </row>
    <row r="254" spans="1:12" ht="13.5">
      <c r="A254" s="5" t="s">
        <v>426</v>
      </c>
      <c r="B254" s="112" t="s">
        <v>269</v>
      </c>
      <c r="C254" s="143">
        <f>'[2]Detail'!C230</f>
        <v>361192</v>
      </c>
      <c r="D254" s="144">
        <f>'[2]Detail'!D230</f>
        <v>354791</v>
      </c>
      <c r="E254" s="262"/>
      <c r="F254" s="217">
        <f>'[2]Detail'!E230</f>
        <v>349217</v>
      </c>
      <c r="G254" s="622"/>
      <c r="H254" s="268"/>
      <c r="I254" s="273"/>
      <c r="J254" s="273"/>
      <c r="K254" s="273"/>
      <c r="L254" s="5"/>
    </row>
    <row r="255" spans="1:12" ht="13.5">
      <c r="A255" s="5" t="s">
        <v>427</v>
      </c>
      <c r="B255" s="112" t="s">
        <v>271</v>
      </c>
      <c r="C255" s="143">
        <f>'[2]Detail'!C231</f>
        <v>0</v>
      </c>
      <c r="D255" s="144">
        <f>'[2]Detail'!D231</f>
        <v>0</v>
      </c>
      <c r="E255" s="262"/>
      <c r="F255" s="217">
        <f>'[2]Detail'!E231</f>
        <v>0</v>
      </c>
      <c r="G255" s="622"/>
      <c r="H255" s="268"/>
      <c r="I255" s="273"/>
      <c r="J255" s="273"/>
      <c r="K255" s="273"/>
      <c r="L255" s="5"/>
    </row>
    <row r="256" spans="1:12" ht="13.5">
      <c r="A256" s="5" t="s">
        <v>428</v>
      </c>
      <c r="B256" s="112" t="s">
        <v>273</v>
      </c>
      <c r="C256" s="143">
        <f>'[2]Detail'!C232</f>
        <v>0</v>
      </c>
      <c r="D256" s="144">
        <f>'[2]Detail'!D232</f>
        <v>0</v>
      </c>
      <c r="E256" s="262"/>
      <c r="F256" s="217">
        <f>'[2]Detail'!E232</f>
        <v>0</v>
      </c>
      <c r="G256" s="622"/>
      <c r="H256" s="268"/>
      <c r="I256" s="273"/>
      <c r="J256" s="273"/>
      <c r="K256" s="273"/>
      <c r="L256" s="5"/>
    </row>
    <row r="257" spans="1:12" ht="13.5">
      <c r="A257" s="5" t="s">
        <v>429</v>
      </c>
      <c r="B257" s="112" t="s">
        <v>896</v>
      </c>
      <c r="C257" s="143">
        <f>'[2]Detail'!C234</f>
        <v>0</v>
      </c>
      <c r="D257" s="144">
        <f>'[2]Detail'!D234</f>
        <v>0</v>
      </c>
      <c r="E257" s="262"/>
      <c r="F257" s="217">
        <f>'[2]Detail'!E234</f>
        <v>0</v>
      </c>
      <c r="G257" s="622"/>
      <c r="H257" s="268"/>
      <c r="I257" s="273"/>
      <c r="J257" s="273"/>
      <c r="K257" s="273"/>
      <c r="L257" s="5"/>
    </row>
    <row r="258" spans="1:12" ht="13.5">
      <c r="A258" s="5" t="s">
        <v>430</v>
      </c>
      <c r="B258" s="112" t="s">
        <v>907</v>
      </c>
      <c r="C258" s="143">
        <f>'[2]Detail'!C233</f>
        <v>0</v>
      </c>
      <c r="D258" s="144">
        <f>'[2]Detail'!D233</f>
        <v>0</v>
      </c>
      <c r="E258" s="262"/>
      <c r="F258" s="217">
        <f>'[2]Detail'!E233</f>
        <v>0</v>
      </c>
      <c r="G258" s="622"/>
      <c r="H258" s="268"/>
      <c r="I258" s="273"/>
      <c r="J258" s="273"/>
      <c r="K258" s="273"/>
      <c r="L258" s="5"/>
    </row>
    <row r="259" spans="1:12" ht="13.5">
      <c r="A259" s="5" t="s">
        <v>431</v>
      </c>
      <c r="B259" s="112" t="s">
        <v>897</v>
      </c>
      <c r="C259" s="143">
        <f>'[2]Detail'!C235</f>
        <v>0</v>
      </c>
      <c r="D259" s="144">
        <f>'[2]Detail'!D235</f>
        <v>0</v>
      </c>
      <c r="E259" s="262"/>
      <c r="F259" s="217">
        <f>'[2]Detail'!E235</f>
        <v>0</v>
      </c>
      <c r="G259" s="622"/>
      <c r="H259" s="268"/>
      <c r="I259" s="273"/>
      <c r="J259" s="273"/>
      <c r="K259" s="273"/>
      <c r="L259" s="5"/>
    </row>
    <row r="260" spans="1:12" ht="13.5">
      <c r="A260" s="5" t="s">
        <v>432</v>
      </c>
      <c r="B260" s="112" t="s">
        <v>898</v>
      </c>
      <c r="C260" s="143">
        <f>'[2]Detail'!C238</f>
        <v>12834</v>
      </c>
      <c r="D260" s="144">
        <f>'[2]Detail'!D238</f>
        <v>12396</v>
      </c>
      <c r="E260" s="262"/>
      <c r="F260" s="217">
        <f>'[2]Detail'!E238</f>
        <v>17594</v>
      </c>
      <c r="G260" s="622"/>
      <c r="H260" s="268"/>
      <c r="I260" s="273"/>
      <c r="J260" s="273"/>
      <c r="K260" s="273"/>
      <c r="L260" s="5"/>
    </row>
    <row r="261" spans="1:12" ht="13.5">
      <c r="A261" s="5" t="s">
        <v>433</v>
      </c>
      <c r="B261" s="112" t="s">
        <v>278</v>
      </c>
      <c r="C261" s="143">
        <f>'[2]Detail'!C239</f>
        <v>3794</v>
      </c>
      <c r="D261" s="144">
        <f>'[2]Detail'!D239</f>
        <v>2575</v>
      </c>
      <c r="E261" s="262"/>
      <c r="F261" s="217">
        <f>'[2]Detail'!E239</f>
        <v>2125</v>
      </c>
      <c r="G261" s="622"/>
      <c r="H261" s="268"/>
      <c r="I261" s="273"/>
      <c r="J261" s="273"/>
      <c r="K261" s="273"/>
      <c r="L261" s="5"/>
    </row>
    <row r="262" spans="1:12" ht="13.5">
      <c r="A262" s="5" t="s">
        <v>434</v>
      </c>
      <c r="B262" s="112" t="s">
        <v>280</v>
      </c>
      <c r="C262" s="143">
        <f>'[2]Detail'!C240</f>
        <v>2715</v>
      </c>
      <c r="D262" s="144">
        <f>'[2]Detail'!D240</f>
        <v>2223</v>
      </c>
      <c r="E262" s="262"/>
      <c r="F262" s="217">
        <f>'[2]Detail'!E240</f>
        <v>3225</v>
      </c>
      <c r="G262" s="622"/>
      <c r="H262" s="268"/>
      <c r="I262" s="273"/>
      <c r="J262" s="273"/>
      <c r="K262" s="273"/>
      <c r="L262" s="5"/>
    </row>
    <row r="263" spans="1:12" ht="13.5">
      <c r="A263" s="5" t="s">
        <v>435</v>
      </c>
      <c r="B263" s="112" t="s">
        <v>282</v>
      </c>
      <c r="C263" s="143">
        <f>'[2]Detail'!C241</f>
        <v>3546</v>
      </c>
      <c r="D263" s="144">
        <f>'[2]Detail'!D241</f>
        <v>3064</v>
      </c>
      <c r="E263" s="262"/>
      <c r="F263" s="217">
        <f>'[2]Detail'!E241</f>
        <v>7839</v>
      </c>
      <c r="G263" s="622"/>
      <c r="H263" s="268"/>
      <c r="I263" s="273"/>
      <c r="J263" s="273"/>
      <c r="K263" s="273"/>
      <c r="L263" s="5"/>
    </row>
    <row r="264" spans="1:12" ht="13.5">
      <c r="A264" s="5" t="s">
        <v>436</v>
      </c>
      <c r="B264" s="112" t="s">
        <v>284</v>
      </c>
      <c r="C264" s="143">
        <f>'[2]Detail'!C243</f>
        <v>1359</v>
      </c>
      <c r="D264" s="144">
        <f>'[2]Detail'!D243</f>
        <v>634</v>
      </c>
      <c r="E264" s="262"/>
      <c r="F264" s="217">
        <f>'[2]Detail'!E243</f>
        <v>999</v>
      </c>
      <c r="G264" s="622"/>
      <c r="H264" s="268"/>
      <c r="I264" s="273"/>
      <c r="J264" s="273"/>
      <c r="K264" s="273"/>
      <c r="L264" s="5"/>
    </row>
    <row r="265" spans="1:12" ht="13.5">
      <c r="A265" s="5" t="s">
        <v>437</v>
      </c>
      <c r="B265" s="112" t="s">
        <v>286</v>
      </c>
      <c r="C265" s="143">
        <f>'[2]Detail'!C244</f>
        <v>0</v>
      </c>
      <c r="D265" s="144">
        <f>'[2]Detail'!D244</f>
        <v>0</v>
      </c>
      <c r="E265" s="262"/>
      <c r="F265" s="217">
        <f>'[2]Detail'!E244</f>
        <v>0</v>
      </c>
      <c r="G265" s="622"/>
      <c r="H265" s="268"/>
      <c r="I265" s="273"/>
      <c r="J265" s="273"/>
      <c r="K265" s="273"/>
      <c r="L265" s="5"/>
    </row>
    <row r="266" spans="1:12" ht="13.5">
      <c r="A266" s="5" t="s">
        <v>438</v>
      </c>
      <c r="B266" s="112" t="s">
        <v>899</v>
      </c>
      <c r="C266" s="143">
        <f>'[2]Detail'!C246+'[2]Detail'!C247+'[2]Detail'!C248+'[2]Detail'!C249+'[2]Detail'!C250</f>
        <v>0</v>
      </c>
      <c r="D266" s="144">
        <f>'[2]Detail'!D246+'[2]Detail'!D247+'[2]Detail'!D248+'[2]Detail'!D249+'[2]Detail'!D250</f>
        <v>0</v>
      </c>
      <c r="E266" s="262"/>
      <c r="F266" s="217">
        <f>'[2]Detail'!E246+'[2]Detail'!E247+'[2]Detail'!E248+'[2]Detail'!E249+'[2]Detail'!E250</f>
        <v>0</v>
      </c>
      <c r="G266" s="622"/>
      <c r="H266" s="268"/>
      <c r="I266" s="273"/>
      <c r="J266" s="273"/>
      <c r="K266" s="273"/>
      <c r="L266" s="5"/>
    </row>
    <row r="267" spans="1:12" ht="13.5">
      <c r="A267" s="5"/>
      <c r="B267" s="112" t="s">
        <v>916</v>
      </c>
      <c r="C267" s="143">
        <f>'[2]Detail'!C236+'[2]Detail'!C237+'[2]Detail'!C242+'[2]Detail'!C245</f>
        <v>0</v>
      </c>
      <c r="D267" s="144">
        <f>'[2]Detail'!D236+'[2]Detail'!D237+'[2]Detail'!D242+'[2]Detail'!D245</f>
        <v>0</v>
      </c>
      <c r="E267" s="262"/>
      <c r="F267" s="217">
        <f>'[2]Detail'!E236+'[2]Detail'!E237+'[2]Detail'!E242+'[2]Detail'!E245</f>
        <v>0</v>
      </c>
      <c r="G267" s="622"/>
      <c r="H267" s="268"/>
      <c r="I267" s="273"/>
      <c r="J267" s="273"/>
      <c r="K267" s="273"/>
      <c r="L267" s="5"/>
    </row>
    <row r="268" spans="1:12" ht="13.5">
      <c r="A268" s="5" t="s">
        <v>439</v>
      </c>
      <c r="B268" s="174" t="s">
        <v>440</v>
      </c>
      <c r="C268" s="188">
        <f>SUM(C269:C273)</f>
        <v>182</v>
      </c>
      <c r="D268" s="189">
        <f aca="true" t="shared" si="56" ref="D268:K268">SUM(D269:D273)</f>
        <v>845</v>
      </c>
      <c r="E268" s="610"/>
      <c r="F268" s="189">
        <f>SUM(F269:F273)</f>
        <v>850</v>
      </c>
      <c r="G268" s="610"/>
      <c r="H268" s="188">
        <f t="shared" si="56"/>
        <v>0</v>
      </c>
      <c r="I268" s="189">
        <f t="shared" si="56"/>
        <v>0</v>
      </c>
      <c r="J268" s="189">
        <f t="shared" si="56"/>
        <v>0</v>
      </c>
      <c r="K268" s="189">
        <f t="shared" si="56"/>
        <v>0</v>
      </c>
      <c r="L268" s="5"/>
    </row>
    <row r="269" spans="1:12" ht="13.5">
      <c r="A269" s="5" t="s">
        <v>441</v>
      </c>
      <c r="B269" s="112" t="s">
        <v>442</v>
      </c>
      <c r="C269" s="143">
        <f>'[2]Detail'!C252</f>
        <v>0</v>
      </c>
      <c r="D269" s="144">
        <f>'[2]Detail'!D252</f>
        <v>0</v>
      </c>
      <c r="E269" s="262"/>
      <c r="F269" s="217">
        <f>'[2]Detail'!E252</f>
        <v>0</v>
      </c>
      <c r="G269" s="622"/>
      <c r="H269" s="268"/>
      <c r="I269" s="273"/>
      <c r="J269" s="273"/>
      <c r="K269" s="273"/>
      <c r="L269" s="5"/>
    </row>
    <row r="270" spans="1:12" ht="13.5">
      <c r="A270" s="5" t="s">
        <v>443</v>
      </c>
      <c r="B270" s="112" t="s">
        <v>444</v>
      </c>
      <c r="C270" s="143">
        <f>'[2]Detail'!C253</f>
        <v>182</v>
      </c>
      <c r="D270" s="144">
        <f>'[2]Detail'!D253</f>
        <v>845</v>
      </c>
      <c r="E270" s="262"/>
      <c r="F270" s="217">
        <f>'[2]Detail'!E253</f>
        <v>850</v>
      </c>
      <c r="G270" s="622"/>
      <c r="H270" s="268"/>
      <c r="I270" s="273"/>
      <c r="J270" s="273"/>
      <c r="K270" s="273"/>
      <c r="L270" s="5"/>
    </row>
    <row r="271" spans="1:12" ht="13.5">
      <c r="A271" s="5" t="s">
        <v>445</v>
      </c>
      <c r="B271" s="112" t="s">
        <v>446</v>
      </c>
      <c r="C271" s="143">
        <f>'[2]Detail'!C254</f>
        <v>0</v>
      </c>
      <c r="D271" s="144">
        <f>'[2]Detail'!D254</f>
        <v>0</v>
      </c>
      <c r="E271" s="262"/>
      <c r="F271" s="217">
        <f>'[2]Detail'!E254</f>
        <v>0</v>
      </c>
      <c r="G271" s="622"/>
      <c r="H271" s="268"/>
      <c r="I271" s="273"/>
      <c r="J271" s="273"/>
      <c r="K271" s="273"/>
      <c r="L271" s="5"/>
    </row>
    <row r="272" spans="1:12" ht="13.5">
      <c r="A272" s="5" t="s">
        <v>447</v>
      </c>
      <c r="B272" s="112" t="s">
        <v>448</v>
      </c>
      <c r="C272" s="143">
        <f>'[2]Detail'!C255</f>
        <v>0</v>
      </c>
      <c r="D272" s="144">
        <f>'[2]Detail'!D255</f>
        <v>0</v>
      </c>
      <c r="E272" s="262"/>
      <c r="F272" s="217">
        <f>'[2]Detail'!E255</f>
        <v>0</v>
      </c>
      <c r="G272" s="622"/>
      <c r="H272" s="268"/>
      <c r="I272" s="273"/>
      <c r="J272" s="273"/>
      <c r="K272" s="273"/>
      <c r="L272" s="5"/>
    </row>
    <row r="273" spans="1:12" ht="13.5">
      <c r="A273" s="5" t="s">
        <v>449</v>
      </c>
      <c r="B273" s="112" t="s">
        <v>450</v>
      </c>
      <c r="C273" s="143">
        <f>'[2]Detail'!C256</f>
        <v>0</v>
      </c>
      <c r="D273" s="144">
        <f>'[2]Detail'!D256</f>
        <v>0</v>
      </c>
      <c r="E273" s="262"/>
      <c r="F273" s="217">
        <f>'[2]Detail'!E256</f>
        <v>0</v>
      </c>
      <c r="G273" s="622"/>
      <c r="H273" s="268"/>
      <c r="I273" s="273"/>
      <c r="J273" s="273"/>
      <c r="K273" s="273"/>
      <c r="L273" s="5"/>
    </row>
    <row r="274" spans="1:12" ht="13.5">
      <c r="A274" s="5" t="s">
        <v>451</v>
      </c>
      <c r="B274" s="190" t="s">
        <v>452</v>
      </c>
      <c r="C274" s="188">
        <f>SUM(C275:C277)</f>
        <v>0</v>
      </c>
      <c r="D274" s="189">
        <f aca="true" t="shared" si="57" ref="D274:K274">SUM(D275:D277)</f>
        <v>0</v>
      </c>
      <c r="E274" s="610"/>
      <c r="F274" s="189">
        <f>SUM(F275:F277)</f>
        <v>0</v>
      </c>
      <c r="G274" s="610"/>
      <c r="H274" s="188">
        <f t="shared" si="57"/>
        <v>0</v>
      </c>
      <c r="I274" s="189">
        <f t="shared" si="57"/>
        <v>0</v>
      </c>
      <c r="J274" s="189">
        <f t="shared" si="57"/>
        <v>0</v>
      </c>
      <c r="K274" s="189">
        <f t="shared" si="57"/>
        <v>0</v>
      </c>
      <c r="L274" s="5"/>
    </row>
    <row r="275" spans="1:12" ht="13.5">
      <c r="A275" s="5" t="s">
        <v>453</v>
      </c>
      <c r="B275" s="191" t="s">
        <v>454</v>
      </c>
      <c r="C275" s="143"/>
      <c r="D275" s="144"/>
      <c r="E275" s="586"/>
      <c r="F275" s="217"/>
      <c r="G275" s="631"/>
      <c r="H275" s="143"/>
      <c r="I275" s="217"/>
      <c r="J275" s="217"/>
      <c r="K275" s="217"/>
      <c r="L275" s="5"/>
    </row>
    <row r="276" spans="1:12" ht="13.5">
      <c r="A276" s="5" t="s">
        <v>455</v>
      </c>
      <c r="B276" s="186" t="s">
        <v>456</v>
      </c>
      <c r="C276" s="143"/>
      <c r="D276" s="144"/>
      <c r="E276" s="586"/>
      <c r="F276" s="217"/>
      <c r="G276" s="631"/>
      <c r="H276" s="143"/>
      <c r="I276" s="217"/>
      <c r="J276" s="217"/>
      <c r="K276" s="217"/>
      <c r="L276" s="5"/>
    </row>
    <row r="277" spans="1:12" ht="13.5">
      <c r="A277" s="5" t="s">
        <v>457</v>
      </c>
      <c r="B277" s="186" t="s">
        <v>458</v>
      </c>
      <c r="C277" s="143"/>
      <c r="D277" s="144"/>
      <c r="E277" s="586"/>
      <c r="F277" s="217"/>
      <c r="G277" s="631"/>
      <c r="H277" s="143"/>
      <c r="I277" s="217"/>
      <c r="J277" s="217"/>
      <c r="K277" s="217"/>
      <c r="L277" s="5"/>
    </row>
    <row r="278" spans="1:12" ht="13.5">
      <c r="A278" s="5" t="s">
        <v>459</v>
      </c>
      <c r="B278" s="174" t="s">
        <v>460</v>
      </c>
      <c r="C278" s="188">
        <f aca="true" t="shared" si="58" ref="C278:K278">SUM(C279:C280)</f>
        <v>80512</v>
      </c>
      <c r="D278" s="189">
        <f t="shared" si="58"/>
        <v>102679</v>
      </c>
      <c r="E278" s="610"/>
      <c r="F278" s="189">
        <f>SUM(F279:F280)</f>
        <v>152412</v>
      </c>
      <c r="G278" s="610"/>
      <c r="H278" s="188">
        <f t="shared" si="58"/>
        <v>0</v>
      </c>
      <c r="I278" s="189">
        <f t="shared" si="58"/>
        <v>0</v>
      </c>
      <c r="J278" s="189">
        <f t="shared" si="58"/>
        <v>0</v>
      </c>
      <c r="K278" s="189">
        <f t="shared" si="58"/>
        <v>0</v>
      </c>
      <c r="L278" s="5"/>
    </row>
    <row r="279" spans="1:12" ht="13.5">
      <c r="A279" s="5" t="s">
        <v>461</v>
      </c>
      <c r="B279" s="112" t="s">
        <v>908</v>
      </c>
      <c r="C279" s="143">
        <f>'[2]Detail'!C258+'[2]Detail'!C259</f>
        <v>32819</v>
      </c>
      <c r="D279" s="144">
        <f>'[2]Detail'!D258+'[2]Detail'!D259</f>
        <v>13168</v>
      </c>
      <c r="E279" s="262"/>
      <c r="F279" s="217">
        <f>'[2]Detail'!E258+'[2]Detail'!E259</f>
        <v>14372</v>
      </c>
      <c r="G279" s="622"/>
      <c r="H279" s="268"/>
      <c r="I279" s="273"/>
      <c r="J279" s="273"/>
      <c r="K279" s="273"/>
      <c r="L279" s="5"/>
    </row>
    <row r="280" spans="1:12" ht="13.5">
      <c r="A280" s="5" t="s">
        <v>462</v>
      </c>
      <c r="B280" s="112" t="s">
        <v>250</v>
      </c>
      <c r="C280" s="143">
        <f>'[2]Detail'!C260+'[2]Detail'!C261</f>
        <v>47693</v>
      </c>
      <c r="D280" s="144">
        <f>'[2]Detail'!D260+'[2]Detail'!D261</f>
        <v>89511</v>
      </c>
      <c r="E280" s="262"/>
      <c r="F280" s="217">
        <f>'[2]Detail'!E260+'[2]Detail'!E261</f>
        <v>138040</v>
      </c>
      <c r="G280" s="622"/>
      <c r="H280" s="268"/>
      <c r="I280" s="273"/>
      <c r="J280" s="273"/>
      <c r="K280" s="273"/>
      <c r="L280" s="5"/>
    </row>
    <row r="281" spans="1:12" ht="13.5">
      <c r="A281" s="5" t="s">
        <v>463</v>
      </c>
      <c r="B281" s="174" t="s">
        <v>464</v>
      </c>
      <c r="C281" s="188">
        <f>SUM(C282:C287)</f>
        <v>63786</v>
      </c>
      <c r="D281" s="189">
        <f aca="true" t="shared" si="59" ref="D281:K281">SUM(D282:D287)</f>
        <v>53603</v>
      </c>
      <c r="E281" s="610"/>
      <c r="F281" s="189">
        <f>SUM(F282:F287)</f>
        <v>59490</v>
      </c>
      <c r="G281" s="610"/>
      <c r="H281" s="188">
        <f t="shared" si="59"/>
        <v>0</v>
      </c>
      <c r="I281" s="189">
        <f t="shared" si="59"/>
        <v>0</v>
      </c>
      <c r="J281" s="189">
        <f t="shared" si="59"/>
        <v>0</v>
      </c>
      <c r="K281" s="189">
        <f t="shared" si="59"/>
        <v>0</v>
      </c>
      <c r="L281" s="5"/>
    </row>
    <row r="282" spans="1:12" ht="13.5">
      <c r="A282" s="5" t="s">
        <v>465</v>
      </c>
      <c r="B282" s="112" t="s">
        <v>466</v>
      </c>
      <c r="C282" s="143">
        <f>'[2]Detail'!C263</f>
        <v>50505</v>
      </c>
      <c r="D282" s="144">
        <f>'[2]Detail'!D263</f>
        <v>47823</v>
      </c>
      <c r="E282" s="262"/>
      <c r="F282" s="217">
        <f>'[2]Detail'!E263</f>
        <v>58501</v>
      </c>
      <c r="G282" s="622"/>
      <c r="H282" s="268"/>
      <c r="I282" s="273"/>
      <c r="J282" s="273"/>
      <c r="K282" s="273"/>
      <c r="L282" s="5"/>
    </row>
    <row r="283" spans="1:12" ht="13.5">
      <c r="A283" s="5" t="s">
        <v>467</v>
      </c>
      <c r="B283" s="112" t="s">
        <v>468</v>
      </c>
      <c r="C283" s="143">
        <f>'[2]Detail'!C264</f>
        <v>0</v>
      </c>
      <c r="D283" s="144">
        <f>'[2]Detail'!D264</f>
        <v>0</v>
      </c>
      <c r="E283" s="262"/>
      <c r="F283" s="217">
        <f>'[2]Detail'!E264</f>
        <v>0</v>
      </c>
      <c r="G283" s="622"/>
      <c r="H283" s="268"/>
      <c r="I283" s="273"/>
      <c r="J283" s="273"/>
      <c r="K283" s="273"/>
      <c r="L283" s="5"/>
    </row>
    <row r="284" spans="1:12" ht="13.5">
      <c r="A284" s="5" t="s">
        <v>469</v>
      </c>
      <c r="B284" s="112" t="s">
        <v>512</v>
      </c>
      <c r="C284" s="143">
        <f>'[2]Detail'!C265</f>
        <v>0</v>
      </c>
      <c r="D284" s="144">
        <f>'[2]Detail'!D265</f>
        <v>0</v>
      </c>
      <c r="E284" s="262"/>
      <c r="F284" s="217">
        <f>'[2]Detail'!E265</f>
        <v>0</v>
      </c>
      <c r="G284" s="622"/>
      <c r="H284" s="268"/>
      <c r="I284" s="273"/>
      <c r="J284" s="273"/>
      <c r="K284" s="273"/>
      <c r="L284" s="5"/>
    </row>
    <row r="285" spans="1:12" ht="13.5">
      <c r="A285" s="5" t="s">
        <v>470</v>
      </c>
      <c r="B285" s="134" t="s">
        <v>471</v>
      </c>
      <c r="C285" s="143"/>
      <c r="D285" s="144"/>
      <c r="E285" s="586"/>
      <c r="F285" s="217"/>
      <c r="G285" s="631"/>
      <c r="H285" s="143"/>
      <c r="I285" s="217"/>
      <c r="J285" s="217"/>
      <c r="K285" s="217"/>
      <c r="L285" s="5"/>
    </row>
    <row r="286" spans="1:12" ht="13.5">
      <c r="A286" s="5" t="s">
        <v>472</v>
      </c>
      <c r="B286" s="112" t="s">
        <v>473</v>
      </c>
      <c r="C286" s="143">
        <f>'[2]Detail'!C266</f>
        <v>0</v>
      </c>
      <c r="D286" s="144">
        <f>'[2]Detail'!D266</f>
        <v>0</v>
      </c>
      <c r="E286" s="262"/>
      <c r="F286" s="217">
        <f>'[2]Detail'!E266</f>
        <v>0</v>
      </c>
      <c r="G286" s="622"/>
      <c r="H286" s="268"/>
      <c r="I286" s="273"/>
      <c r="J286" s="273"/>
      <c r="K286" s="273"/>
      <c r="L286" s="5"/>
    </row>
    <row r="287" spans="1:12" ht="13.5">
      <c r="A287" s="5" t="s">
        <v>474</v>
      </c>
      <c r="B287" s="112" t="s">
        <v>475</v>
      </c>
      <c r="C287" s="143">
        <f>'[2]Detail'!C267</f>
        <v>13281</v>
      </c>
      <c r="D287" s="144">
        <f>'[2]Detail'!D267</f>
        <v>5780</v>
      </c>
      <c r="E287" s="262"/>
      <c r="F287" s="217">
        <f>'[2]Detail'!E267</f>
        <v>989</v>
      </c>
      <c r="G287" s="622"/>
      <c r="H287" s="268"/>
      <c r="I287" s="273"/>
      <c r="J287" s="273"/>
      <c r="K287" s="273"/>
      <c r="L287" s="5"/>
    </row>
    <row r="288" spans="1:12" ht="13.5">
      <c r="A288" s="5" t="s">
        <v>476</v>
      </c>
      <c r="B288" s="174" t="s">
        <v>232</v>
      </c>
      <c r="C288" s="188">
        <f aca="true" t="shared" si="60" ref="C288:K288">SUM(C289:C290)</f>
        <v>11621</v>
      </c>
      <c r="D288" s="189">
        <f t="shared" si="60"/>
        <v>13871</v>
      </c>
      <c r="E288" s="610"/>
      <c r="F288" s="189">
        <f>SUM(F289:F290)</f>
        <v>13904</v>
      </c>
      <c r="G288" s="610"/>
      <c r="H288" s="188">
        <f t="shared" si="60"/>
        <v>0</v>
      </c>
      <c r="I288" s="189">
        <f t="shared" si="60"/>
        <v>0</v>
      </c>
      <c r="J288" s="189">
        <f t="shared" si="60"/>
        <v>0</v>
      </c>
      <c r="K288" s="189">
        <f t="shared" si="60"/>
        <v>0</v>
      </c>
      <c r="L288" s="5"/>
    </row>
    <row r="289" spans="1:12" ht="13.5">
      <c r="A289" s="5" t="s">
        <v>477</v>
      </c>
      <c r="B289" s="112" t="s">
        <v>478</v>
      </c>
      <c r="C289" s="143">
        <f>'[2]Detail'!C269</f>
        <v>1985</v>
      </c>
      <c r="D289" s="144">
        <f>'[2]Detail'!D269</f>
        <v>6479</v>
      </c>
      <c r="E289" s="262"/>
      <c r="F289" s="217">
        <f>'[2]Detail'!E269</f>
        <v>6185</v>
      </c>
      <c r="G289" s="622"/>
      <c r="H289" s="268"/>
      <c r="I289" s="273"/>
      <c r="J289" s="273"/>
      <c r="K289" s="273"/>
      <c r="L289" s="5"/>
    </row>
    <row r="290" spans="1:12" ht="13.5">
      <c r="A290" s="5" t="s">
        <v>479</v>
      </c>
      <c r="B290" s="112" t="s">
        <v>222</v>
      </c>
      <c r="C290" s="143">
        <f>'[2]Detail'!C270+'[2]Detail'!C271</f>
        <v>9636</v>
      </c>
      <c r="D290" s="144">
        <f>'[2]Detail'!D270+'[2]Detail'!D271</f>
        <v>7392</v>
      </c>
      <c r="E290" s="262"/>
      <c r="F290" s="217">
        <f>'[2]Detail'!E270+'[2]Detail'!E271</f>
        <v>7719</v>
      </c>
      <c r="G290" s="622"/>
      <c r="H290" s="268"/>
      <c r="I290" s="273"/>
      <c r="J290" s="273"/>
      <c r="K290" s="273"/>
      <c r="L290" s="5"/>
    </row>
    <row r="291" spans="1:12" ht="13.5">
      <c r="A291" s="5" t="s">
        <v>480</v>
      </c>
      <c r="B291" s="174" t="s">
        <v>481</v>
      </c>
      <c r="C291" s="188">
        <f aca="true" t="shared" si="61" ref="C291:K291">SUM(C292:C299)</f>
        <v>171672</v>
      </c>
      <c r="D291" s="189">
        <f t="shared" si="61"/>
        <v>178495</v>
      </c>
      <c r="E291" s="610"/>
      <c r="F291" s="189">
        <f>SUM(F292:F299)</f>
        <v>184565</v>
      </c>
      <c r="G291" s="610"/>
      <c r="H291" s="188">
        <f t="shared" si="61"/>
        <v>72827</v>
      </c>
      <c r="I291" s="189">
        <f t="shared" si="61"/>
        <v>72827</v>
      </c>
      <c r="J291" s="189">
        <f t="shared" si="61"/>
        <v>72827</v>
      </c>
      <c r="K291" s="189">
        <f t="shared" si="61"/>
        <v>72827</v>
      </c>
      <c r="L291" s="5"/>
    </row>
    <row r="292" spans="1:12" ht="13.5">
      <c r="A292" s="5" t="s">
        <v>482</v>
      </c>
      <c r="B292" s="112" t="s">
        <v>483</v>
      </c>
      <c r="C292" s="143">
        <f>'[2]Detail'!C273</f>
        <v>108905</v>
      </c>
      <c r="D292" s="144">
        <f>'[2]Detail'!D273</f>
        <v>108905</v>
      </c>
      <c r="E292" s="262"/>
      <c r="F292" s="217">
        <f>'[2]Detail'!E273</f>
        <v>108905</v>
      </c>
      <c r="G292" s="622"/>
      <c r="H292" s="268"/>
      <c r="I292" s="273"/>
      <c r="J292" s="273"/>
      <c r="K292" s="273"/>
      <c r="L292" s="5"/>
    </row>
    <row r="293" spans="1:12" ht="13.5">
      <c r="A293" s="5" t="s">
        <v>484</v>
      </c>
      <c r="B293" s="112" t="s">
        <v>485</v>
      </c>
      <c r="C293" s="143">
        <f>'[2]Detail'!C274</f>
        <v>23502</v>
      </c>
      <c r="D293" s="144">
        <f>'[2]Detail'!D274</f>
        <v>60395</v>
      </c>
      <c r="E293" s="262"/>
      <c r="F293" s="217">
        <f>'[2]Detail'!E274</f>
        <v>66758</v>
      </c>
      <c r="G293" s="622"/>
      <c r="H293" s="268">
        <f>F293+F294</f>
        <v>72827</v>
      </c>
      <c r="I293" s="273">
        <f>H293+H294</f>
        <v>72827</v>
      </c>
      <c r="J293" s="273">
        <f>I293+I294</f>
        <v>72827</v>
      </c>
      <c r="K293" s="273">
        <f>J293+J294</f>
        <v>72827</v>
      </c>
      <c r="L293" s="5"/>
    </row>
    <row r="294" spans="1:12" ht="13.5">
      <c r="A294" s="5" t="s">
        <v>486</v>
      </c>
      <c r="B294" s="112" t="s">
        <v>345</v>
      </c>
      <c r="C294" s="143">
        <f>'[2]Detail'!C275</f>
        <v>36893</v>
      </c>
      <c r="D294" s="144">
        <f>'[2]Detail'!D275</f>
        <v>6363</v>
      </c>
      <c r="E294" s="262"/>
      <c r="F294" s="217">
        <f>'[2]Detail'!E275</f>
        <v>6069</v>
      </c>
      <c r="G294" s="622"/>
      <c r="H294" s="268">
        <f>H171</f>
        <v>0</v>
      </c>
      <c r="I294" s="273">
        <f>I171</f>
        <v>0</v>
      </c>
      <c r="J294" s="273">
        <f>J171</f>
        <v>0</v>
      </c>
      <c r="K294" s="273">
        <f>K171</f>
        <v>0</v>
      </c>
      <c r="L294" s="5"/>
    </row>
    <row r="295" spans="1:12" ht="13.5">
      <c r="A295" s="5"/>
      <c r="B295" s="134" t="s">
        <v>909</v>
      </c>
      <c r="C295" s="143"/>
      <c r="D295" s="144"/>
      <c r="E295" s="586"/>
      <c r="F295" s="217"/>
      <c r="G295" s="631"/>
      <c r="H295" s="143"/>
      <c r="I295" s="217"/>
      <c r="J295" s="217"/>
      <c r="K295" s="217"/>
      <c r="L295" s="5"/>
    </row>
    <row r="296" spans="1:12" ht="13.5">
      <c r="A296" s="5"/>
      <c r="B296" s="134" t="s">
        <v>910</v>
      </c>
      <c r="C296" s="143"/>
      <c r="D296" s="144"/>
      <c r="E296" s="586"/>
      <c r="F296" s="217"/>
      <c r="G296" s="631"/>
      <c r="H296" s="143"/>
      <c r="I296" s="217"/>
      <c r="J296" s="217"/>
      <c r="K296" s="217"/>
      <c r="L296" s="5"/>
    </row>
    <row r="297" spans="1:12" ht="13.5">
      <c r="A297" s="5"/>
      <c r="B297" s="134" t="s">
        <v>492</v>
      </c>
      <c r="C297" s="143"/>
      <c r="D297" s="144"/>
      <c r="E297" s="586"/>
      <c r="F297" s="217"/>
      <c r="G297" s="631"/>
      <c r="H297" s="143"/>
      <c r="I297" s="217"/>
      <c r="J297" s="217"/>
      <c r="K297" s="217"/>
      <c r="L297" s="5"/>
    </row>
    <row r="298" spans="1:12" ht="13.5">
      <c r="A298" s="5" t="s">
        <v>487</v>
      </c>
      <c r="B298" s="112" t="s">
        <v>488</v>
      </c>
      <c r="C298" s="143">
        <f>'[2]Detail'!C276</f>
        <v>0</v>
      </c>
      <c r="D298" s="144">
        <f>'[2]Detail'!D276</f>
        <v>0</v>
      </c>
      <c r="E298" s="262"/>
      <c r="F298" s="217">
        <f>'[2]Detail'!E276</f>
        <v>0</v>
      </c>
      <c r="G298" s="622"/>
      <c r="H298" s="268"/>
      <c r="I298" s="273"/>
      <c r="J298" s="273"/>
      <c r="K298" s="273"/>
      <c r="L298" s="5"/>
    </row>
    <row r="299" spans="1:12" ht="13.5">
      <c r="A299" s="5" t="s">
        <v>489</v>
      </c>
      <c r="B299" s="112" t="s">
        <v>250</v>
      </c>
      <c r="C299" s="143">
        <f>'[2]Detail'!C277+'[2]Detail'!C278</f>
        <v>2372</v>
      </c>
      <c r="D299" s="144">
        <f>'[2]Detail'!D277+'[2]Detail'!D278</f>
        <v>2832</v>
      </c>
      <c r="E299" s="262"/>
      <c r="F299" s="217">
        <f>'[2]Detail'!E277+'[2]Detail'!E278</f>
        <v>2833</v>
      </c>
      <c r="G299" s="622"/>
      <c r="H299" s="268"/>
      <c r="I299" s="273"/>
      <c r="J299" s="273"/>
      <c r="K299" s="273"/>
      <c r="L299" s="5"/>
    </row>
    <row r="300" spans="1:12" ht="13.5">
      <c r="A300" s="5" t="s">
        <v>493</v>
      </c>
      <c r="B300" s="174" t="s">
        <v>494</v>
      </c>
      <c r="C300" s="188">
        <f>SUM(C301:C305)</f>
        <v>208677</v>
      </c>
      <c r="D300" s="189">
        <f aca="true" t="shared" si="62" ref="D300:K300">SUM(D301:D305)</f>
        <v>203507</v>
      </c>
      <c r="E300" s="610"/>
      <c r="F300" s="189">
        <f>SUM(F301:F305)</f>
        <v>260459</v>
      </c>
      <c r="G300" s="610"/>
      <c r="H300" s="188">
        <f t="shared" si="62"/>
        <v>0</v>
      </c>
      <c r="I300" s="189">
        <f t="shared" si="62"/>
        <v>0</v>
      </c>
      <c r="J300" s="189">
        <f t="shared" si="62"/>
        <v>0</v>
      </c>
      <c r="K300" s="189">
        <f t="shared" si="62"/>
        <v>0</v>
      </c>
      <c r="L300" s="5"/>
    </row>
    <row r="301" spans="1:12" ht="13.5">
      <c r="A301" s="5" t="s">
        <v>495</v>
      </c>
      <c r="B301" s="112" t="s">
        <v>442</v>
      </c>
      <c r="C301" s="143">
        <f>'[2]Detail'!C280</f>
        <v>0</v>
      </c>
      <c r="D301" s="144">
        <f>'[2]Detail'!D280</f>
        <v>0</v>
      </c>
      <c r="E301" s="262"/>
      <c r="F301" s="217">
        <f>'[2]Detail'!E280</f>
        <v>0</v>
      </c>
      <c r="G301" s="622"/>
      <c r="H301" s="268"/>
      <c r="I301" s="273"/>
      <c r="J301" s="273"/>
      <c r="K301" s="273"/>
      <c r="L301" s="5"/>
    </row>
    <row r="302" spans="1:12" ht="13.5">
      <c r="A302" s="5" t="s">
        <v>496</v>
      </c>
      <c r="B302" s="112" t="s">
        <v>444</v>
      </c>
      <c r="C302" s="143">
        <f>'[2]Detail'!C281</f>
        <v>0</v>
      </c>
      <c r="D302" s="144">
        <f>'[2]Detail'!D281</f>
        <v>0</v>
      </c>
      <c r="E302" s="262"/>
      <c r="F302" s="217">
        <f>'[2]Detail'!E281</f>
        <v>0</v>
      </c>
      <c r="G302" s="622"/>
      <c r="H302" s="268"/>
      <c r="I302" s="273"/>
      <c r="J302" s="273"/>
      <c r="K302" s="273"/>
      <c r="L302" s="5"/>
    </row>
    <row r="303" spans="1:12" ht="13.5">
      <c r="A303" s="5" t="s">
        <v>497</v>
      </c>
      <c r="B303" s="112" t="s">
        <v>446</v>
      </c>
      <c r="C303" s="143">
        <f>'[2]Detail'!C282</f>
        <v>0</v>
      </c>
      <c r="D303" s="144">
        <f>'[2]Detail'!D282</f>
        <v>0</v>
      </c>
      <c r="E303" s="262"/>
      <c r="F303" s="217">
        <f>'[2]Detail'!E282</f>
        <v>62157</v>
      </c>
      <c r="G303" s="622"/>
      <c r="H303" s="268"/>
      <c r="I303" s="273"/>
      <c r="J303" s="273"/>
      <c r="K303" s="273"/>
      <c r="L303" s="5"/>
    </row>
    <row r="304" spans="1:12" ht="13.5">
      <c r="A304" s="5" t="s">
        <v>498</v>
      </c>
      <c r="B304" s="112" t="s">
        <v>448</v>
      </c>
      <c r="C304" s="143">
        <f>'[2]Detail'!C283</f>
        <v>0</v>
      </c>
      <c r="D304" s="144">
        <f>'[2]Detail'!D283</f>
        <v>0</v>
      </c>
      <c r="E304" s="262"/>
      <c r="F304" s="217">
        <f>'[2]Detail'!E283</f>
        <v>0</v>
      </c>
      <c r="G304" s="622"/>
      <c r="H304" s="268"/>
      <c r="I304" s="273"/>
      <c r="J304" s="273"/>
      <c r="K304" s="273"/>
      <c r="L304" s="5"/>
    </row>
    <row r="305" spans="1:12" ht="13.5">
      <c r="A305" s="5" t="s">
        <v>499</v>
      </c>
      <c r="B305" s="112" t="s">
        <v>450</v>
      </c>
      <c r="C305" s="143">
        <f>'[2]Detail'!C284</f>
        <v>208677</v>
      </c>
      <c r="D305" s="144">
        <f>'[2]Detail'!D284</f>
        <v>203507</v>
      </c>
      <c r="E305" s="262"/>
      <c r="F305" s="217">
        <f>'[2]Detail'!E284</f>
        <v>198302</v>
      </c>
      <c r="G305" s="622"/>
      <c r="H305" s="268"/>
      <c r="I305" s="273"/>
      <c r="J305" s="273"/>
      <c r="K305" s="273"/>
      <c r="L305" s="5"/>
    </row>
    <row r="306" spans="1:12" ht="13.5">
      <c r="A306" s="5" t="s">
        <v>500</v>
      </c>
      <c r="B306" s="174" t="s">
        <v>501</v>
      </c>
      <c r="C306" s="188">
        <f>SUM(C307:C309)</f>
        <v>53119</v>
      </c>
      <c r="D306" s="189">
        <f aca="true" t="shared" si="63" ref="D306:K306">SUM(D307:D309)</f>
        <v>12621</v>
      </c>
      <c r="E306" s="610"/>
      <c r="F306" s="189">
        <f>SUM(F307:F309)</f>
        <v>28440</v>
      </c>
      <c r="G306" s="610"/>
      <c r="H306" s="188">
        <f t="shared" si="63"/>
        <v>0</v>
      </c>
      <c r="I306" s="189">
        <f t="shared" si="63"/>
        <v>0</v>
      </c>
      <c r="J306" s="189">
        <f t="shared" si="63"/>
        <v>0</v>
      </c>
      <c r="K306" s="189">
        <f t="shared" si="63"/>
        <v>0</v>
      </c>
      <c r="L306" s="5"/>
    </row>
    <row r="307" spans="1:12" ht="13.5">
      <c r="A307" s="5" t="s">
        <v>502</v>
      </c>
      <c r="B307" s="112" t="s">
        <v>503</v>
      </c>
      <c r="C307" s="143">
        <f>'[2]Detail'!C286</f>
        <v>49495</v>
      </c>
      <c r="D307" s="144">
        <f>'[2]Detail'!D286</f>
        <v>8997</v>
      </c>
      <c r="E307" s="262"/>
      <c r="F307" s="217">
        <f>'[2]Detail'!E286</f>
        <v>28440</v>
      </c>
      <c r="G307" s="622"/>
      <c r="H307" s="268"/>
      <c r="I307" s="273"/>
      <c r="J307" s="273"/>
      <c r="K307" s="273"/>
      <c r="L307" s="5"/>
    </row>
    <row r="308" spans="1:12" ht="13.5">
      <c r="A308" s="5" t="s">
        <v>504</v>
      </c>
      <c r="B308" s="112" t="s">
        <v>505</v>
      </c>
      <c r="C308" s="143">
        <f>'[2]Detail'!C287</f>
        <v>3624</v>
      </c>
      <c r="D308" s="144">
        <f>'[2]Detail'!D287</f>
        <v>3624</v>
      </c>
      <c r="E308" s="262"/>
      <c r="F308" s="217">
        <f>'[2]Detail'!E287</f>
        <v>0</v>
      </c>
      <c r="G308" s="622"/>
      <c r="H308" s="268"/>
      <c r="I308" s="273"/>
      <c r="J308" s="273"/>
      <c r="K308" s="273"/>
      <c r="L308" s="5"/>
    </row>
    <row r="309" spans="1:12" ht="13.5">
      <c r="A309" s="5" t="s">
        <v>506</v>
      </c>
      <c r="B309" s="112" t="s">
        <v>222</v>
      </c>
      <c r="C309" s="143">
        <f>'[2]Detail'!C288</f>
        <v>0</v>
      </c>
      <c r="D309" s="144">
        <f>'[2]Detail'!D288</f>
        <v>0</v>
      </c>
      <c r="E309" s="262"/>
      <c r="F309" s="217">
        <f>'[2]Detail'!E288</f>
        <v>0</v>
      </c>
      <c r="G309" s="622"/>
      <c r="H309" s="268"/>
      <c r="I309" s="273"/>
      <c r="J309" s="273"/>
      <c r="K309" s="273"/>
      <c r="L309" s="5"/>
    </row>
    <row r="310" spans="1:12" ht="13.5">
      <c r="A310" s="5" t="s">
        <v>507</v>
      </c>
      <c r="B310" s="174" t="s">
        <v>508</v>
      </c>
      <c r="C310" s="188">
        <f>SUM(C311:C316)</f>
        <v>60424</v>
      </c>
      <c r="D310" s="189">
        <f aca="true" t="shared" si="64" ref="D310:K310">SUM(D311:D316)</f>
        <v>114566</v>
      </c>
      <c r="E310" s="610"/>
      <c r="F310" s="189">
        <f>SUM(F311:F316)</f>
        <v>100035</v>
      </c>
      <c r="G310" s="610"/>
      <c r="H310" s="188">
        <f t="shared" si="64"/>
        <v>0</v>
      </c>
      <c r="I310" s="189">
        <f t="shared" si="64"/>
        <v>0</v>
      </c>
      <c r="J310" s="189">
        <f t="shared" si="64"/>
        <v>0</v>
      </c>
      <c r="K310" s="189">
        <f t="shared" si="64"/>
        <v>0</v>
      </c>
      <c r="L310" s="5"/>
    </row>
    <row r="311" spans="1:12" ht="13.5">
      <c r="A311" s="5" t="s">
        <v>509</v>
      </c>
      <c r="B311" s="112" t="s">
        <v>510</v>
      </c>
      <c r="C311" s="143">
        <f>'[2]Detail'!C290</f>
        <v>23355</v>
      </c>
      <c r="D311" s="144">
        <f>'[2]Detail'!D290</f>
        <v>28518</v>
      </c>
      <c r="E311" s="262"/>
      <c r="F311" s="217">
        <f>'[2]Detail'!E290</f>
        <v>37354</v>
      </c>
      <c r="G311" s="622"/>
      <c r="H311" s="268"/>
      <c r="I311" s="273"/>
      <c r="J311" s="273"/>
      <c r="K311" s="273"/>
      <c r="L311" s="5"/>
    </row>
    <row r="312" spans="1:12" ht="13.5">
      <c r="A312" s="5" t="s">
        <v>511</v>
      </c>
      <c r="B312" s="112" t="s">
        <v>512</v>
      </c>
      <c r="C312" s="143">
        <f>'[2]Detail'!C291</f>
        <v>0</v>
      </c>
      <c r="D312" s="144">
        <f>'[2]Detail'!D291</f>
        <v>0</v>
      </c>
      <c r="E312" s="262"/>
      <c r="F312" s="217">
        <f>'[2]Detail'!E291</f>
        <v>0</v>
      </c>
      <c r="G312" s="622"/>
      <c r="H312" s="268"/>
      <c r="I312" s="273"/>
      <c r="J312" s="273"/>
      <c r="K312" s="273"/>
      <c r="L312" s="5"/>
    </row>
    <row r="313" spans="1:12" ht="13.5">
      <c r="A313" s="5" t="s">
        <v>513</v>
      </c>
      <c r="B313" s="112" t="s">
        <v>514</v>
      </c>
      <c r="C313" s="143">
        <f>'[2]Detail'!C292</f>
        <v>0</v>
      </c>
      <c r="D313" s="144">
        <f>'[2]Detail'!D292</f>
        <v>0</v>
      </c>
      <c r="E313" s="262"/>
      <c r="F313" s="217">
        <f>'[2]Detail'!E292</f>
        <v>30000</v>
      </c>
      <c r="G313" s="622"/>
      <c r="H313" s="268"/>
      <c r="I313" s="273"/>
      <c r="J313" s="273"/>
      <c r="K313" s="273"/>
      <c r="L313" s="5"/>
    </row>
    <row r="314" spans="1:12" ht="13.5">
      <c r="A314" s="5" t="s">
        <v>515</v>
      </c>
      <c r="B314" s="134" t="s">
        <v>516</v>
      </c>
      <c r="C314" s="143"/>
      <c r="D314" s="144"/>
      <c r="E314" s="586"/>
      <c r="F314" s="217"/>
      <c r="G314" s="631"/>
      <c r="H314" s="143"/>
      <c r="I314" s="217"/>
      <c r="J314" s="217"/>
      <c r="K314" s="217"/>
      <c r="L314" s="5"/>
    </row>
    <row r="315" spans="1:12" ht="13.5">
      <c r="A315" s="5" t="s">
        <v>517</v>
      </c>
      <c r="B315" s="112" t="s">
        <v>917</v>
      </c>
      <c r="C315" s="143">
        <f>'[2]Detail'!C293</f>
        <v>0</v>
      </c>
      <c r="D315" s="144">
        <f>'[2]Detail'!D293</f>
        <v>0</v>
      </c>
      <c r="E315" s="262"/>
      <c r="F315" s="217">
        <f>'[2]Detail'!E293</f>
        <v>0</v>
      </c>
      <c r="G315" s="622"/>
      <c r="H315" s="268"/>
      <c r="I315" s="273"/>
      <c r="J315" s="273"/>
      <c r="K315" s="273"/>
      <c r="L315" s="5"/>
    </row>
    <row r="316" spans="1:12" ht="13.5">
      <c r="A316" s="5" t="s">
        <v>518</v>
      </c>
      <c r="B316" s="112" t="s">
        <v>580</v>
      </c>
      <c r="C316" s="143">
        <f>'[2]Detail'!C294</f>
        <v>37069</v>
      </c>
      <c r="D316" s="144">
        <f>'[2]Detail'!D294</f>
        <v>86048</v>
      </c>
      <c r="E316" s="262"/>
      <c r="F316" s="217">
        <f>'[2]Detail'!E294</f>
        <v>32681</v>
      </c>
      <c r="G316" s="622"/>
      <c r="H316" s="268"/>
      <c r="I316" s="273"/>
      <c r="J316" s="273"/>
      <c r="K316" s="273"/>
      <c r="L316" s="5"/>
    </row>
    <row r="317" spans="1:12" ht="13.5">
      <c r="A317" s="5" t="s">
        <v>519</v>
      </c>
      <c r="B317" s="174" t="s">
        <v>520</v>
      </c>
      <c r="C317" s="188">
        <f>SUM(C318:C322)</f>
        <v>47649</v>
      </c>
      <c r="D317" s="189">
        <f aca="true" t="shared" si="65" ref="D317:K317">SUM(D318:D322)</f>
        <v>37492</v>
      </c>
      <c r="E317" s="610"/>
      <c r="F317" s="189">
        <f>SUM(F318:F322)</f>
        <v>34156</v>
      </c>
      <c r="G317" s="610"/>
      <c r="H317" s="188">
        <f t="shared" si="65"/>
        <v>0</v>
      </c>
      <c r="I317" s="189">
        <f t="shared" si="65"/>
        <v>0</v>
      </c>
      <c r="J317" s="189">
        <f t="shared" si="65"/>
        <v>0</v>
      </c>
      <c r="K317" s="189">
        <f t="shared" si="65"/>
        <v>0</v>
      </c>
      <c r="L317" s="5"/>
    </row>
    <row r="318" spans="1:12" ht="13.5">
      <c r="A318" s="5" t="s">
        <v>521</v>
      </c>
      <c r="B318" s="112" t="s">
        <v>522</v>
      </c>
      <c r="C318" s="143">
        <f>'[2]Detail'!C296</f>
        <v>35955</v>
      </c>
      <c r="D318" s="144">
        <f>'[2]Detail'!D296</f>
        <v>29858</v>
      </c>
      <c r="E318" s="262"/>
      <c r="F318" s="217">
        <f>'[2]Detail'!E296</f>
        <v>30133</v>
      </c>
      <c r="G318" s="622"/>
      <c r="H318" s="268"/>
      <c r="I318" s="273"/>
      <c r="J318" s="273"/>
      <c r="K318" s="273"/>
      <c r="L318" s="5"/>
    </row>
    <row r="319" spans="1:12" ht="13.5">
      <c r="A319" s="5" t="s">
        <v>523</v>
      </c>
      <c r="B319" s="112" t="s">
        <v>524</v>
      </c>
      <c r="C319" s="143">
        <f>'[2]Detail'!C297</f>
        <v>4940</v>
      </c>
      <c r="D319" s="144">
        <f>'[2]Detail'!D297</f>
        <v>5400</v>
      </c>
      <c r="E319" s="262"/>
      <c r="F319" s="217">
        <f>'[2]Detail'!E297</f>
        <v>4023</v>
      </c>
      <c r="G319" s="622"/>
      <c r="H319" s="268"/>
      <c r="I319" s="273"/>
      <c r="J319" s="273"/>
      <c r="K319" s="273"/>
      <c r="L319" s="5"/>
    </row>
    <row r="320" spans="1:12" ht="13.5">
      <c r="A320" s="5" t="s">
        <v>525</v>
      </c>
      <c r="B320" s="112" t="s">
        <v>526</v>
      </c>
      <c r="C320" s="143">
        <f>'[2]Detail'!C298</f>
        <v>0</v>
      </c>
      <c r="D320" s="144">
        <f>'[2]Detail'!D298</f>
        <v>0</v>
      </c>
      <c r="E320" s="262"/>
      <c r="F320" s="217">
        <f>'[2]Detail'!E298</f>
        <v>0</v>
      </c>
      <c r="G320" s="622"/>
      <c r="H320" s="268"/>
      <c r="I320" s="273"/>
      <c r="J320" s="273"/>
      <c r="K320" s="273"/>
      <c r="L320" s="5"/>
    </row>
    <row r="321" spans="1:12" ht="13.5">
      <c r="A321" s="5" t="s">
        <v>527</v>
      </c>
      <c r="B321" s="112" t="s">
        <v>528</v>
      </c>
      <c r="C321" s="143">
        <f>'[2]Detail'!C299</f>
        <v>6754</v>
      </c>
      <c r="D321" s="144">
        <f>'[2]Detail'!D299</f>
        <v>2234</v>
      </c>
      <c r="E321" s="262"/>
      <c r="F321" s="217">
        <f>'[2]Detail'!E299</f>
        <v>0</v>
      </c>
      <c r="G321" s="622"/>
      <c r="H321" s="268"/>
      <c r="I321" s="273"/>
      <c r="J321" s="273"/>
      <c r="K321" s="273"/>
      <c r="L321" s="5"/>
    </row>
    <row r="322" spans="1:12" ht="13.5">
      <c r="A322" s="5" t="s">
        <v>529</v>
      </c>
      <c r="B322" s="112" t="s">
        <v>530</v>
      </c>
      <c r="C322" s="143">
        <f>'[2]Detail'!C300</f>
        <v>0</v>
      </c>
      <c r="D322" s="144">
        <f>'[2]Detail'!D300</f>
        <v>0</v>
      </c>
      <c r="E322" s="262"/>
      <c r="F322" s="217">
        <f>'[2]Detail'!E300</f>
        <v>0</v>
      </c>
      <c r="G322" s="622"/>
      <c r="H322" s="268"/>
      <c r="I322" s="273"/>
      <c r="J322" s="273"/>
      <c r="K322" s="273"/>
      <c r="L322" s="5"/>
    </row>
    <row r="323" spans="1:12" ht="13.5">
      <c r="A323" s="5" t="s">
        <v>531</v>
      </c>
      <c r="B323" s="174" t="s">
        <v>532</v>
      </c>
      <c r="C323" s="188">
        <f>SUM(C324:C327)</f>
        <v>0</v>
      </c>
      <c r="D323" s="189">
        <f aca="true" t="shared" si="66" ref="D323:K323">SUM(D324:D327)</f>
        <v>0</v>
      </c>
      <c r="E323" s="610"/>
      <c r="F323" s="189">
        <f>SUM(F324:F327)</f>
        <v>0</v>
      </c>
      <c r="G323" s="610"/>
      <c r="H323" s="188">
        <f t="shared" si="66"/>
        <v>0</v>
      </c>
      <c r="I323" s="189">
        <f t="shared" si="66"/>
        <v>0</v>
      </c>
      <c r="J323" s="189">
        <f t="shared" si="66"/>
        <v>0</v>
      </c>
      <c r="K323" s="189">
        <f t="shared" si="66"/>
        <v>0</v>
      </c>
      <c r="L323" s="5"/>
    </row>
    <row r="324" spans="1:12" ht="13.5">
      <c r="A324" s="5" t="s">
        <v>533</v>
      </c>
      <c r="B324" s="112" t="s">
        <v>534</v>
      </c>
      <c r="C324" s="143">
        <f>'[2]Detail'!C302</f>
        <v>0</v>
      </c>
      <c r="D324" s="144">
        <f>'[2]Detail'!D302</f>
        <v>0</v>
      </c>
      <c r="E324" s="262"/>
      <c r="F324" s="217">
        <f>'[2]Detail'!E302</f>
        <v>0</v>
      </c>
      <c r="G324" s="622"/>
      <c r="H324" s="268"/>
      <c r="I324" s="273"/>
      <c r="J324" s="273"/>
      <c r="K324" s="273"/>
      <c r="L324" s="5"/>
    </row>
    <row r="325" spans="1:12" ht="13.5">
      <c r="A325" s="5" t="s">
        <v>535</v>
      </c>
      <c r="B325" s="112" t="s">
        <v>536</v>
      </c>
      <c r="C325" s="143">
        <f>'[2]Detail'!C303</f>
        <v>0</v>
      </c>
      <c r="D325" s="144">
        <f>'[2]Detail'!D303</f>
        <v>0</v>
      </c>
      <c r="E325" s="262"/>
      <c r="F325" s="217">
        <f>'[2]Detail'!E303</f>
        <v>0</v>
      </c>
      <c r="G325" s="622"/>
      <c r="H325" s="268"/>
      <c r="I325" s="273"/>
      <c r="J325" s="273"/>
      <c r="K325" s="273"/>
      <c r="L325" s="5"/>
    </row>
    <row r="326" spans="1:12" ht="13.5">
      <c r="A326" s="5" t="s">
        <v>537</v>
      </c>
      <c r="B326" s="112" t="s">
        <v>538</v>
      </c>
      <c r="C326" s="143">
        <f>'[2]Detail'!C304</f>
        <v>0</v>
      </c>
      <c r="D326" s="144">
        <f>'[2]Detail'!D304</f>
        <v>0</v>
      </c>
      <c r="E326" s="262"/>
      <c r="F326" s="217">
        <f>'[2]Detail'!E304</f>
        <v>0</v>
      </c>
      <c r="G326" s="622"/>
      <c r="H326" s="268"/>
      <c r="I326" s="273"/>
      <c r="J326" s="273"/>
      <c r="K326" s="273"/>
      <c r="L326" s="5"/>
    </row>
    <row r="327" spans="1:12" ht="13.5">
      <c r="A327" s="5" t="s">
        <v>539</v>
      </c>
      <c r="B327" s="112" t="s">
        <v>222</v>
      </c>
      <c r="C327" s="143">
        <f>'[2]Detail'!C305</f>
        <v>0</v>
      </c>
      <c r="D327" s="144">
        <f>'[2]Detail'!D305</f>
        <v>0</v>
      </c>
      <c r="E327" s="262"/>
      <c r="F327" s="217">
        <f>'[2]Detail'!E305</f>
        <v>0</v>
      </c>
      <c r="G327" s="622"/>
      <c r="H327" s="268"/>
      <c r="I327" s="273"/>
      <c r="J327" s="273"/>
      <c r="K327" s="273"/>
      <c r="L327" s="5"/>
    </row>
    <row r="328" spans="1:12" ht="13.5">
      <c r="A328" s="5" t="s">
        <v>540</v>
      </c>
      <c r="B328" s="174" t="s">
        <v>541</v>
      </c>
      <c r="C328" s="188">
        <f>'[2]Detail'!C306</f>
        <v>1716</v>
      </c>
      <c r="D328" s="189">
        <f>'[2]Detail'!D306</f>
        <v>7375</v>
      </c>
      <c r="E328" s="610"/>
      <c r="F328" s="189">
        <f>'[2]Detail'!E306</f>
        <v>6944</v>
      </c>
      <c r="G328" s="610"/>
      <c r="H328" s="188">
        <f>SUM(H329:H331)</f>
        <v>0</v>
      </c>
      <c r="I328" s="189">
        <f>SUM(I329:I331)</f>
        <v>0</v>
      </c>
      <c r="J328" s="189">
        <f>SUM(J329:J331)</f>
        <v>0</v>
      </c>
      <c r="K328" s="189">
        <f>SUM(K329:K331)</f>
        <v>0</v>
      </c>
      <c r="L328" s="5"/>
    </row>
    <row r="329" spans="1:12" ht="13.5">
      <c r="A329" s="5" t="s">
        <v>542</v>
      </c>
      <c r="B329" s="112" t="s">
        <v>580</v>
      </c>
      <c r="C329" s="268"/>
      <c r="D329" s="269"/>
      <c r="E329" s="262"/>
      <c r="F329" s="273"/>
      <c r="G329" s="622"/>
      <c r="H329" s="268"/>
      <c r="I329" s="273"/>
      <c r="J329" s="273"/>
      <c r="K329" s="273"/>
      <c r="L329" s="5"/>
    </row>
    <row r="330" spans="1:12" ht="13.5">
      <c r="A330" s="5" t="s">
        <v>543</v>
      </c>
      <c r="B330" s="112" t="s">
        <v>580</v>
      </c>
      <c r="C330" s="268"/>
      <c r="D330" s="269"/>
      <c r="E330" s="262"/>
      <c r="F330" s="273"/>
      <c r="G330" s="622"/>
      <c r="H330" s="268"/>
      <c r="I330" s="273"/>
      <c r="J330" s="273"/>
      <c r="K330" s="273"/>
      <c r="L330" s="5"/>
    </row>
    <row r="331" spans="1:12" ht="13.5">
      <c r="A331" s="5" t="s">
        <v>544</v>
      </c>
      <c r="B331" s="112" t="s">
        <v>580</v>
      </c>
      <c r="C331" s="268"/>
      <c r="D331" s="269"/>
      <c r="E331" s="262"/>
      <c r="F331" s="273"/>
      <c r="G331" s="622"/>
      <c r="H331" s="268"/>
      <c r="I331" s="273"/>
      <c r="J331" s="273"/>
      <c r="K331" s="273"/>
      <c r="L331" s="5"/>
    </row>
    <row r="332" spans="1:12" ht="13.5">
      <c r="A332" s="5"/>
      <c r="B332" s="112"/>
      <c r="C332" s="156" t="str">
        <f>IF((C328-C329-C330-C331)&lt;&gt;0,"wrong",(C328-C329-C330-C331))</f>
        <v>wrong</v>
      </c>
      <c r="D332" s="157" t="str">
        <f aca="true" t="shared" si="67" ref="D332:K332">IF((D328-D329-D330-D331)&lt;&gt;0,"wrong",(D328-D329-D330-D331))</f>
        <v>wrong</v>
      </c>
      <c r="E332" s="599">
        <f t="shared" si="67"/>
        <v>0</v>
      </c>
      <c r="F332" s="157" t="str">
        <f t="shared" si="67"/>
        <v>wrong</v>
      </c>
      <c r="G332" s="599">
        <f t="shared" si="67"/>
        <v>0</v>
      </c>
      <c r="H332" s="143">
        <f t="shared" si="67"/>
        <v>0</v>
      </c>
      <c r="I332" s="217">
        <f t="shared" si="67"/>
        <v>0</v>
      </c>
      <c r="J332" s="217">
        <f t="shared" si="67"/>
        <v>0</v>
      </c>
      <c r="K332" s="217">
        <f t="shared" si="67"/>
        <v>0</v>
      </c>
      <c r="L332" s="5"/>
    </row>
    <row r="333" spans="2:12" ht="13.5">
      <c r="B333" s="192"/>
      <c r="C333" s="193">
        <f aca="true" t="shared" si="68" ref="C333:K333">SUM(C253,C268,C274,C278,C281,C288)</f>
        <v>541541</v>
      </c>
      <c r="D333" s="194">
        <f t="shared" si="68"/>
        <v>546681</v>
      </c>
      <c r="E333" s="612"/>
      <c r="F333" s="194">
        <f t="shared" si="68"/>
        <v>607655</v>
      </c>
      <c r="G333" s="612"/>
      <c r="H333" s="193">
        <f t="shared" si="68"/>
        <v>0</v>
      </c>
      <c r="I333" s="194">
        <f t="shared" si="68"/>
        <v>0</v>
      </c>
      <c r="J333" s="194">
        <f t="shared" si="68"/>
        <v>0</v>
      </c>
      <c r="K333" s="194">
        <f t="shared" si="68"/>
        <v>0</v>
      </c>
      <c r="L333" s="5"/>
    </row>
    <row r="334" spans="2:12" ht="13.5">
      <c r="B334" s="192"/>
      <c r="C334" s="193">
        <f aca="true" t="shared" si="69" ref="C334:K334">SUM(C291,C300,C306,C310,C317,C323)</f>
        <v>541541</v>
      </c>
      <c r="D334" s="194">
        <f t="shared" si="69"/>
        <v>546681</v>
      </c>
      <c r="E334" s="612"/>
      <c r="F334" s="194">
        <f t="shared" si="69"/>
        <v>607655</v>
      </c>
      <c r="G334" s="612"/>
      <c r="H334" s="193">
        <f t="shared" si="69"/>
        <v>72827</v>
      </c>
      <c r="I334" s="194">
        <f t="shared" si="69"/>
        <v>72827</v>
      </c>
      <c r="J334" s="194">
        <f t="shared" si="69"/>
        <v>72827</v>
      </c>
      <c r="K334" s="194">
        <f t="shared" si="69"/>
        <v>72827</v>
      </c>
      <c r="L334" s="5"/>
    </row>
    <row r="335" spans="2:12" ht="13.5">
      <c r="B335" s="192" t="s">
        <v>573</v>
      </c>
      <c r="C335" s="195">
        <f>C333-C334</f>
        <v>0</v>
      </c>
      <c r="D335" s="196">
        <f aca="true" t="shared" si="70" ref="D335:K335">D333-D334</f>
        <v>0</v>
      </c>
      <c r="E335" s="205"/>
      <c r="F335" s="196">
        <f t="shared" si="70"/>
        <v>0</v>
      </c>
      <c r="G335" s="205"/>
      <c r="H335" s="195">
        <f t="shared" si="70"/>
        <v>-72827</v>
      </c>
      <c r="I335" s="196">
        <f t="shared" si="70"/>
        <v>-72827</v>
      </c>
      <c r="J335" s="196">
        <f t="shared" si="70"/>
        <v>-72827</v>
      </c>
      <c r="K335" s="196">
        <f t="shared" si="70"/>
        <v>-72827</v>
      </c>
      <c r="L335" s="5"/>
    </row>
    <row r="336" spans="2:12" ht="13.5">
      <c r="B336" s="192"/>
      <c r="C336" s="195"/>
      <c r="D336" s="197"/>
      <c r="E336" s="613"/>
      <c r="F336" s="225"/>
      <c r="G336" s="632"/>
      <c r="H336" s="230"/>
      <c r="I336" s="225"/>
      <c r="J336" s="225"/>
      <c r="K336" s="225"/>
      <c r="L336" s="5"/>
    </row>
    <row r="337" spans="2:12" ht="13.5">
      <c r="B337" s="198" t="s">
        <v>57</v>
      </c>
      <c r="C337" s="195">
        <f>IF(OR(C179-C130&lt;-0.5,C179-C130&gt;0.5),"wrong",0)</f>
        <v>0</v>
      </c>
      <c r="D337" s="576" t="str">
        <f aca="true" t="shared" si="71" ref="D337:K337">IF(OR(D179-D130&lt;-0.5,D179-D130&gt;0.5),"wrong",0)</f>
        <v>wrong</v>
      </c>
      <c r="E337" s="205">
        <f t="shared" si="71"/>
        <v>0</v>
      </c>
      <c r="F337" s="196">
        <f t="shared" si="71"/>
        <v>0</v>
      </c>
      <c r="G337" s="633">
        <f t="shared" si="71"/>
        <v>0</v>
      </c>
      <c r="H337" s="195">
        <f t="shared" si="71"/>
        <v>0</v>
      </c>
      <c r="I337" s="576">
        <f t="shared" si="71"/>
        <v>0</v>
      </c>
      <c r="J337" s="196">
        <f t="shared" si="71"/>
        <v>0</v>
      </c>
      <c r="K337" s="196">
        <f t="shared" si="71"/>
        <v>0</v>
      </c>
      <c r="L337" s="5"/>
    </row>
    <row r="338" spans="2:12" ht="13.5">
      <c r="B338" s="198"/>
      <c r="C338" s="195"/>
      <c r="D338" s="196"/>
      <c r="E338" s="205"/>
      <c r="F338" s="196"/>
      <c r="G338" s="205"/>
      <c r="H338" s="195"/>
      <c r="I338" s="196"/>
      <c r="J338" s="196"/>
      <c r="K338" s="196"/>
      <c r="L338" s="5"/>
    </row>
    <row r="339" spans="2:12" ht="13.5">
      <c r="B339" s="198" t="s">
        <v>58</v>
      </c>
      <c r="C339" s="195">
        <f>IF(OR(C109-C178&lt;-0.5,C109-C178&gt;0.5),"wrong",0)</f>
        <v>0</v>
      </c>
      <c r="D339" s="196">
        <f aca="true" t="shared" si="72" ref="D339:K339">IF(OR(D109-D178&lt;-0.5,D109-D178&gt;0.5),"wrong",0)</f>
        <v>0</v>
      </c>
      <c r="E339" s="205">
        <f t="shared" si="72"/>
        <v>0</v>
      </c>
      <c r="F339" s="196">
        <f t="shared" si="72"/>
        <v>0</v>
      </c>
      <c r="G339" s="205">
        <f t="shared" si="72"/>
        <v>0</v>
      </c>
      <c r="H339" s="195">
        <f t="shared" si="72"/>
        <v>0</v>
      </c>
      <c r="I339" s="196">
        <f t="shared" si="72"/>
        <v>0</v>
      </c>
      <c r="J339" s="196">
        <f t="shared" si="72"/>
        <v>0</v>
      </c>
      <c r="K339" s="196">
        <f t="shared" si="72"/>
        <v>0</v>
      </c>
      <c r="L339" s="5"/>
    </row>
    <row r="340" spans="2:12" ht="13.5">
      <c r="B340" s="198"/>
      <c r="C340" s="195"/>
      <c r="D340" s="196"/>
      <c r="E340" s="205"/>
      <c r="F340" s="196"/>
      <c r="G340" s="205"/>
      <c r="H340" s="195"/>
      <c r="I340" s="196"/>
      <c r="J340" s="196"/>
      <c r="K340" s="196"/>
      <c r="L340" s="5"/>
    </row>
    <row r="341" spans="2:12" ht="13.5">
      <c r="B341" s="198" t="s">
        <v>574</v>
      </c>
      <c r="C341" s="195" t="str">
        <f>IF(OR(C128-C180&lt;-0.5,C128-C180&gt;0.5),"wrong",0)</f>
        <v>wrong</v>
      </c>
      <c r="D341" s="196" t="str">
        <f aca="true" t="shared" si="73" ref="D341:K341">IF(OR(D128-D180&lt;-0.5,D128-D180&gt;0.5),"wrong",0)</f>
        <v>wrong</v>
      </c>
      <c r="E341" s="205">
        <f t="shared" si="73"/>
        <v>0</v>
      </c>
      <c r="F341" s="196">
        <f t="shared" si="73"/>
        <v>0</v>
      </c>
      <c r="G341" s="205">
        <f t="shared" si="73"/>
        <v>0</v>
      </c>
      <c r="H341" s="195">
        <f t="shared" si="73"/>
        <v>0</v>
      </c>
      <c r="I341" s="196">
        <f t="shared" si="73"/>
        <v>0</v>
      </c>
      <c r="J341" s="196">
        <f t="shared" si="73"/>
        <v>0</v>
      </c>
      <c r="K341" s="196">
        <f t="shared" si="73"/>
        <v>0</v>
      </c>
      <c r="L341" s="5"/>
    </row>
    <row r="342" spans="2:12" ht="13.5">
      <c r="B342" s="198"/>
      <c r="C342" s="195"/>
      <c r="D342" s="196"/>
      <c r="E342" s="205"/>
      <c r="F342" s="196"/>
      <c r="G342" s="205"/>
      <c r="H342" s="195"/>
      <c r="I342" s="196"/>
      <c r="J342" s="196"/>
      <c r="K342" s="196"/>
      <c r="L342" s="5"/>
    </row>
    <row r="343" spans="2:12" ht="13.5">
      <c r="B343" s="192"/>
      <c r="C343" s="195"/>
      <c r="D343" s="199"/>
      <c r="E343" s="614"/>
      <c r="F343" s="199"/>
      <c r="G343" s="614"/>
      <c r="H343" s="231"/>
      <c r="I343" s="199"/>
      <c r="J343" s="199"/>
      <c r="K343" s="199"/>
      <c r="L343" s="5"/>
    </row>
    <row r="344" spans="2:12" ht="13.5">
      <c r="B344" s="192" t="s">
        <v>575</v>
      </c>
      <c r="C344" s="195" t="str">
        <f>IF(OR(C37-C222&lt;-0.5,C37-C222&gt;0.5),"wrong",0)</f>
        <v>wrong</v>
      </c>
      <c r="D344" s="197" t="str">
        <f aca="true" t="shared" si="74" ref="D344:K344">IF(OR(D37-D222&lt;-0.5,D37-D222&gt;0.5),"wrong",0)</f>
        <v>wrong</v>
      </c>
      <c r="E344" s="613">
        <f t="shared" si="74"/>
        <v>0</v>
      </c>
      <c r="F344" s="225">
        <f t="shared" si="74"/>
        <v>0</v>
      </c>
      <c r="G344" s="632">
        <f t="shared" si="74"/>
        <v>0</v>
      </c>
      <c r="H344" s="230">
        <f t="shared" si="74"/>
        <v>0</v>
      </c>
      <c r="I344" s="225">
        <f t="shared" si="74"/>
        <v>0</v>
      </c>
      <c r="J344" s="225">
        <f t="shared" si="74"/>
        <v>0</v>
      </c>
      <c r="K344" s="225">
        <f t="shared" si="74"/>
        <v>0</v>
      </c>
      <c r="L344" s="5"/>
    </row>
    <row r="345" spans="2:12" ht="13.5">
      <c r="B345" s="192"/>
      <c r="C345" s="195"/>
      <c r="D345" s="197"/>
      <c r="E345" s="613"/>
      <c r="F345" s="225"/>
      <c r="G345" s="632"/>
      <c r="H345" s="230"/>
      <c r="I345" s="225"/>
      <c r="J345" s="225"/>
      <c r="K345" s="225"/>
      <c r="L345" s="5"/>
    </row>
    <row r="346" spans="2:12" ht="13.5">
      <c r="B346" s="192" t="s">
        <v>841</v>
      </c>
      <c r="C346" s="195" t="s">
        <v>842</v>
      </c>
      <c r="D346" s="197">
        <f>IF(OR(C278+D251-D278&lt;-0.5,C278+D251-D278&gt;0.5),"wrong",0)</f>
        <v>0</v>
      </c>
      <c r="E346" s="613" t="str">
        <f aca="true" t="shared" si="75" ref="E346:K346">IF(OR(D278+E251-E278&lt;-0.5,D278+E251-E278&gt;0.5),"wrong",0)</f>
        <v>wrong</v>
      </c>
      <c r="F346" s="197" t="str">
        <f t="shared" si="75"/>
        <v>wrong</v>
      </c>
      <c r="G346" s="632" t="str">
        <f t="shared" si="75"/>
        <v>wrong</v>
      </c>
      <c r="H346" s="230">
        <f t="shared" si="75"/>
        <v>0</v>
      </c>
      <c r="I346" s="225">
        <f t="shared" si="75"/>
        <v>0</v>
      </c>
      <c r="J346" s="225">
        <f t="shared" si="75"/>
        <v>0</v>
      </c>
      <c r="K346" s="225">
        <f t="shared" si="75"/>
        <v>0</v>
      </c>
      <c r="L346" s="5"/>
    </row>
    <row r="347" spans="2:12" ht="13.5">
      <c r="B347" s="192" t="s">
        <v>858</v>
      </c>
      <c r="C347" s="195" t="s">
        <v>842</v>
      </c>
      <c r="D347" s="197" t="str">
        <f>IF(OR(C281-D281+D201&lt;-0.5,C281-D281+D201&gt;0.5),"wrong",0)</f>
        <v>wrong</v>
      </c>
      <c r="E347" s="613" t="str">
        <f aca="true" t="shared" si="76" ref="E347:K347">IF(OR(D281-E281+E201&lt;-0.5,D281-E281+E201&gt;0.5),"wrong",0)</f>
        <v>wrong</v>
      </c>
      <c r="F347" s="197" t="str">
        <f t="shared" si="76"/>
        <v>wrong</v>
      </c>
      <c r="G347" s="632" t="str">
        <f t="shared" si="76"/>
        <v>wrong</v>
      </c>
      <c r="H347" s="230">
        <f t="shared" si="76"/>
        <v>0</v>
      </c>
      <c r="I347" s="225">
        <f t="shared" si="76"/>
        <v>0</v>
      </c>
      <c r="J347" s="225">
        <f t="shared" si="76"/>
        <v>0</v>
      </c>
      <c r="K347" s="225">
        <f t="shared" si="76"/>
        <v>0</v>
      </c>
      <c r="L347" s="5"/>
    </row>
    <row r="348" spans="2:12" ht="13.5">
      <c r="B348" s="192" t="s">
        <v>232</v>
      </c>
      <c r="C348" s="195" t="s">
        <v>842</v>
      </c>
      <c r="D348" s="197" t="str">
        <f>IF(OR(C288-D288+D210&lt;-0.5,C288-D288+D210&gt;0.5),"wrong",0)</f>
        <v>wrong</v>
      </c>
      <c r="E348" s="613" t="str">
        <f aca="true" t="shared" si="77" ref="E348:K348">IF(OR(D288-E288+E210&lt;-0.5,D288-E288+E210&gt;0.5),"wrong",0)</f>
        <v>wrong</v>
      </c>
      <c r="F348" s="197" t="str">
        <f t="shared" si="77"/>
        <v>wrong</v>
      </c>
      <c r="G348" s="632" t="str">
        <f t="shared" si="77"/>
        <v>wrong</v>
      </c>
      <c r="H348" s="230">
        <f t="shared" si="77"/>
        <v>0</v>
      </c>
      <c r="I348" s="225">
        <f t="shared" si="77"/>
        <v>0</v>
      </c>
      <c r="J348" s="225">
        <f t="shared" si="77"/>
        <v>0</v>
      </c>
      <c r="K348" s="225">
        <f t="shared" si="77"/>
        <v>0</v>
      </c>
      <c r="L348" s="5"/>
    </row>
    <row r="349" spans="2:12" ht="13.5">
      <c r="B349" s="192" t="s">
        <v>859</v>
      </c>
      <c r="C349" s="195" t="s">
        <v>842</v>
      </c>
      <c r="D349" s="197" t="str">
        <f>IF(OR(C310-D310+D191&lt;-0.5,C310-D310+D191&gt;0.5),"wrong",0)</f>
        <v>wrong</v>
      </c>
      <c r="E349" s="613" t="str">
        <f aca="true" t="shared" si="78" ref="E349:K349">IF(OR(D310-E310+E191&lt;-0.5,D310-E310+E191&gt;0.5),"wrong",0)</f>
        <v>wrong</v>
      </c>
      <c r="F349" s="197" t="str">
        <f t="shared" si="78"/>
        <v>wrong</v>
      </c>
      <c r="G349" s="632" t="str">
        <f t="shared" si="78"/>
        <v>wrong</v>
      </c>
      <c r="H349" s="230">
        <f t="shared" si="78"/>
        <v>0</v>
      </c>
      <c r="I349" s="225">
        <f t="shared" si="78"/>
        <v>0</v>
      </c>
      <c r="J349" s="225">
        <f t="shared" si="78"/>
        <v>0</v>
      </c>
      <c r="K349" s="225">
        <f t="shared" si="78"/>
        <v>0</v>
      </c>
      <c r="L349" s="5"/>
    </row>
    <row r="350" spans="2:12" ht="13.5">
      <c r="B350" s="192" t="s">
        <v>520</v>
      </c>
      <c r="C350" s="195" t="s">
        <v>842</v>
      </c>
      <c r="D350" s="197" t="str">
        <f>IF(OR(C317-D317+D211&lt;-0.5,C317-D317+D211&gt;0.5),"wrong",0)</f>
        <v>wrong</v>
      </c>
      <c r="E350" s="613" t="str">
        <f aca="true" t="shared" si="79" ref="E350:K350">IF(OR(D317-E317+E211&lt;-0.5,D317-E317+E211&gt;0.5),"wrong",0)</f>
        <v>wrong</v>
      </c>
      <c r="F350" s="197" t="str">
        <f t="shared" si="79"/>
        <v>wrong</v>
      </c>
      <c r="G350" s="632" t="str">
        <f t="shared" si="79"/>
        <v>wrong</v>
      </c>
      <c r="H350" s="230">
        <f t="shared" si="79"/>
        <v>0</v>
      </c>
      <c r="I350" s="225">
        <f t="shared" si="79"/>
        <v>0</v>
      </c>
      <c r="J350" s="225">
        <f t="shared" si="79"/>
        <v>0</v>
      </c>
      <c r="K350" s="225">
        <f t="shared" si="79"/>
        <v>0</v>
      </c>
      <c r="L350" s="5"/>
    </row>
    <row r="351" spans="2:12" ht="13.5">
      <c r="B351" s="192"/>
      <c r="C351" s="195"/>
      <c r="D351" s="197"/>
      <c r="E351" s="613"/>
      <c r="F351" s="197"/>
      <c r="G351" s="632"/>
      <c r="H351" s="230"/>
      <c r="I351" s="225"/>
      <c r="J351" s="225"/>
      <c r="K351" s="225"/>
      <c r="L351" s="5"/>
    </row>
    <row r="352" spans="2:12" ht="14.25" thickBot="1">
      <c r="B352" s="192" t="s">
        <v>577</v>
      </c>
      <c r="C352" s="195" t="s">
        <v>842</v>
      </c>
      <c r="D352" s="197" t="str">
        <f>IF(OR(C253-D226-D244+D180-D109-D253&lt;-0.5,C253-D226-D244+D180-D109-D253&gt;0.5),"wrong",0)</f>
        <v>wrong</v>
      </c>
      <c r="E352" s="613" t="str">
        <f aca="true" t="shared" si="80" ref="E352:K352">IF(OR(D253-E226-E244+E180-E109-E253&lt;-0.5,D253-E226-E244+E180-E109-E253&gt;0.5),"wrong",0)</f>
        <v>wrong</v>
      </c>
      <c r="F352" s="197" t="str">
        <f t="shared" si="80"/>
        <v>wrong</v>
      </c>
      <c r="G352" s="613" t="str">
        <f t="shared" si="80"/>
        <v>wrong</v>
      </c>
      <c r="H352" s="232">
        <f t="shared" si="80"/>
        <v>0</v>
      </c>
      <c r="I352" s="228">
        <f t="shared" si="80"/>
        <v>0</v>
      </c>
      <c r="J352" s="228">
        <f t="shared" si="80"/>
        <v>0</v>
      </c>
      <c r="K352" s="228">
        <f t="shared" si="80"/>
        <v>0</v>
      </c>
      <c r="L352" s="5"/>
    </row>
    <row r="353" spans="1:12" ht="13.5">
      <c r="A353" s="36"/>
      <c r="B353" s="200" t="s">
        <v>860</v>
      </c>
      <c r="C353" s="201"/>
      <c r="D353" s="202"/>
      <c r="E353" s="202"/>
      <c r="F353" s="202"/>
      <c r="G353" s="202"/>
      <c r="H353" s="201"/>
      <c r="I353" s="202"/>
      <c r="J353" s="202"/>
      <c r="K353" s="202"/>
      <c r="L353" s="5"/>
    </row>
    <row r="354" spans="1:12" ht="13.5">
      <c r="A354" s="36"/>
      <c r="B354" s="203" t="s">
        <v>861</v>
      </c>
      <c r="C354" s="195" t="str">
        <f>IF(OR(C353-C54&lt;-0.5,C353-C54&gt;0.5),"Inconsistent",0)</f>
        <v>Inconsistent</v>
      </c>
      <c r="D354" s="196" t="str">
        <f aca="true" t="shared" si="81" ref="D354:K354">IF(OR(D353-D54&lt;-0.5,D353-D54&gt;0.5),"Inconsistent",0)</f>
        <v>Inconsistent</v>
      </c>
      <c r="E354" s="205">
        <f t="shared" si="81"/>
        <v>0</v>
      </c>
      <c r="F354" s="196" t="str">
        <f t="shared" si="81"/>
        <v>Inconsistent</v>
      </c>
      <c r="G354" s="205">
        <f t="shared" si="81"/>
        <v>0</v>
      </c>
      <c r="H354" s="195">
        <f t="shared" si="81"/>
        <v>0</v>
      </c>
      <c r="I354" s="196">
        <f t="shared" si="81"/>
        <v>0</v>
      </c>
      <c r="J354" s="196">
        <f t="shared" si="81"/>
        <v>0</v>
      </c>
      <c r="K354" s="196">
        <f t="shared" si="81"/>
        <v>0</v>
      </c>
      <c r="L354" s="5"/>
    </row>
    <row r="355" spans="1:12" ht="13.5">
      <c r="A355" s="36"/>
      <c r="B355" s="203" t="s">
        <v>862</v>
      </c>
      <c r="C355" s="204"/>
      <c r="D355" s="205"/>
      <c r="E355" s="205"/>
      <c r="F355" s="205"/>
      <c r="G355" s="205"/>
      <c r="H355" s="204"/>
      <c r="I355" s="205"/>
      <c r="J355" s="205"/>
      <c r="K355" s="205"/>
      <c r="L355" s="5"/>
    </row>
    <row r="356" spans="1:12" ht="13.5">
      <c r="A356" s="36"/>
      <c r="B356" s="203" t="s">
        <v>861</v>
      </c>
      <c r="C356" s="195" t="str">
        <f>IF(OR(C355-C170&lt;-0.5,C355-C170&gt;0.5),"Inconsistent",0)</f>
        <v>Inconsistent</v>
      </c>
      <c r="D356" s="196" t="str">
        <f aca="true" t="shared" si="82" ref="D356:K356">IF(OR(D355-D170&lt;-0.5,D355-D170&gt;0.5),"Inconsistent",0)</f>
        <v>Inconsistent</v>
      </c>
      <c r="E356" s="205">
        <f t="shared" si="82"/>
        <v>0</v>
      </c>
      <c r="F356" s="196" t="str">
        <f t="shared" si="82"/>
        <v>Inconsistent</v>
      </c>
      <c r="G356" s="205">
        <f t="shared" si="82"/>
        <v>0</v>
      </c>
      <c r="H356" s="195">
        <f t="shared" si="82"/>
        <v>0</v>
      </c>
      <c r="I356" s="196">
        <f t="shared" si="82"/>
        <v>0</v>
      </c>
      <c r="J356" s="196">
        <f t="shared" si="82"/>
        <v>0</v>
      </c>
      <c r="K356" s="196">
        <f t="shared" si="82"/>
        <v>0</v>
      </c>
      <c r="L356" s="5"/>
    </row>
    <row r="357" spans="1:12" ht="13.5">
      <c r="A357" s="36"/>
      <c r="B357" s="203" t="s">
        <v>863</v>
      </c>
      <c r="C357" s="204"/>
      <c r="D357" s="205"/>
      <c r="E357" s="205"/>
      <c r="F357" s="205"/>
      <c r="G357" s="205"/>
      <c r="H357" s="204"/>
      <c r="I357" s="205"/>
      <c r="J357" s="205"/>
      <c r="K357" s="205"/>
      <c r="L357" s="5"/>
    </row>
    <row r="358" spans="1:12" ht="14.25" thickBot="1">
      <c r="A358" s="36"/>
      <c r="B358" s="206" t="s">
        <v>861</v>
      </c>
      <c r="C358" s="207" t="str">
        <f>IF(OR(C357-C251&lt;-0.5,C357-C251&gt;0.5),"Inconsistent",0)</f>
        <v>Inconsistent</v>
      </c>
      <c r="D358" s="208" t="str">
        <f aca="true" t="shared" si="83" ref="D358:K358">IF(OR(D357-D251&lt;-0.5,D357-D251&gt;0.5),"Inconsistent",0)</f>
        <v>Inconsistent</v>
      </c>
      <c r="E358" s="615">
        <f t="shared" si="83"/>
        <v>0</v>
      </c>
      <c r="F358" s="208" t="str">
        <f t="shared" si="83"/>
        <v>Inconsistent</v>
      </c>
      <c r="G358" s="615">
        <f t="shared" si="83"/>
        <v>0</v>
      </c>
      <c r="H358" s="207">
        <f t="shared" si="83"/>
        <v>0</v>
      </c>
      <c r="I358" s="208">
        <f t="shared" si="83"/>
        <v>0</v>
      </c>
      <c r="J358" s="208">
        <f t="shared" si="83"/>
        <v>0</v>
      </c>
      <c r="K358" s="208">
        <f t="shared" si="83"/>
        <v>0</v>
      </c>
      <c r="L358" s="5"/>
    </row>
    <row r="359" spans="2:12" s="11" customFormat="1" ht="12.75">
      <c r="B359" s="209"/>
      <c r="C359" s="210"/>
      <c r="D359" s="211"/>
      <c r="E359" s="211"/>
      <c r="F359" s="226"/>
      <c r="G359" s="226"/>
      <c r="H359" s="233"/>
      <c r="I359" s="226"/>
      <c r="J359" s="226"/>
      <c r="K359" s="226"/>
      <c r="L359" s="106"/>
    </row>
    <row r="360" spans="2:12" s="11" customFormat="1" ht="25.5">
      <c r="B360" s="212" t="s">
        <v>805</v>
      </c>
      <c r="C360" s="213">
        <f>SUM(C362:C364)</f>
        <v>0</v>
      </c>
      <c r="D360" s="214">
        <f aca="true" t="shared" si="84" ref="D360:K360">SUM(D362:D364)</f>
        <v>0</v>
      </c>
      <c r="E360" s="616"/>
      <c r="F360" s="214">
        <f t="shared" si="84"/>
        <v>0</v>
      </c>
      <c r="G360" s="616"/>
      <c r="H360" s="213">
        <f t="shared" si="84"/>
        <v>0</v>
      </c>
      <c r="I360" s="214">
        <f t="shared" si="84"/>
        <v>0</v>
      </c>
      <c r="J360" s="214">
        <f t="shared" si="84"/>
        <v>0</v>
      </c>
      <c r="K360" s="214">
        <f t="shared" si="84"/>
        <v>0</v>
      </c>
      <c r="L360" s="106"/>
    </row>
    <row r="361" spans="2:12" s="11" customFormat="1" ht="12.75">
      <c r="B361" s="12" t="s">
        <v>107</v>
      </c>
      <c r="C361" s="104"/>
      <c r="D361" s="85"/>
      <c r="E361" s="85"/>
      <c r="F361" s="226"/>
      <c r="G361" s="47"/>
      <c r="H361" s="48"/>
      <c r="I361" s="47"/>
      <c r="J361" s="47"/>
      <c r="K361" s="47"/>
      <c r="L361" s="106"/>
    </row>
    <row r="362" spans="2:12" s="11" customFormat="1" ht="12.75">
      <c r="B362" s="13" t="s">
        <v>806</v>
      </c>
      <c r="C362" s="105"/>
      <c r="D362" s="86"/>
      <c r="E362" s="86"/>
      <c r="F362" s="227"/>
      <c r="G362" s="49"/>
      <c r="H362" s="50"/>
      <c r="I362" s="49"/>
      <c r="J362" s="49"/>
      <c r="K362" s="49"/>
      <c r="L362" s="106"/>
    </row>
    <row r="363" spans="2:12" s="11" customFormat="1" ht="12.75">
      <c r="B363" s="13" t="s">
        <v>807</v>
      </c>
      <c r="C363" s="105"/>
      <c r="D363" s="86"/>
      <c r="E363" s="86"/>
      <c r="F363" s="227"/>
      <c r="G363" s="49"/>
      <c r="H363" s="50"/>
      <c r="I363" s="49"/>
      <c r="J363" s="49"/>
      <c r="K363" s="49"/>
      <c r="L363" s="106"/>
    </row>
    <row r="364" spans="2:12" s="11" customFormat="1" ht="12.75">
      <c r="B364" s="13" t="s">
        <v>808</v>
      </c>
      <c r="C364" s="105"/>
      <c r="D364" s="86"/>
      <c r="E364" s="86"/>
      <c r="F364" s="227"/>
      <c r="G364" s="49"/>
      <c r="H364" s="50"/>
      <c r="I364" s="49"/>
      <c r="J364" s="49"/>
      <c r="K364" s="49"/>
      <c r="L364" s="106"/>
    </row>
    <row r="365" spans="2:12" s="11" customFormat="1" ht="12.75">
      <c r="B365" s="12"/>
      <c r="C365" s="45"/>
      <c r="D365" s="56"/>
      <c r="E365" s="85"/>
      <c r="F365" s="228"/>
      <c r="G365" s="47"/>
      <c r="H365" s="40"/>
      <c r="I365" s="39"/>
      <c r="J365" s="39"/>
      <c r="K365" s="39"/>
      <c r="L365" s="106"/>
    </row>
    <row r="366" spans="3:12" s="11" customFormat="1" ht="12.75">
      <c r="C366" s="46"/>
      <c r="D366" s="47"/>
      <c r="E366" s="47"/>
      <c r="F366" s="47"/>
      <c r="G366" s="47"/>
      <c r="H366" s="47"/>
      <c r="I366" s="47"/>
      <c r="J366" s="47"/>
      <c r="K366" s="47"/>
      <c r="L366" s="106"/>
    </row>
    <row r="367" ht="13.5" thickBot="1">
      <c r="L367" s="5"/>
    </row>
    <row r="368" spans="2:12" ht="12.75">
      <c r="B368" s="10" t="s">
        <v>581</v>
      </c>
      <c r="C368" s="51" t="s">
        <v>583</v>
      </c>
      <c r="D368" s="52"/>
      <c r="E368" s="617"/>
      <c r="F368" s="53" t="s">
        <v>582</v>
      </c>
      <c r="G368" s="617"/>
      <c r="H368" s="53"/>
      <c r="I368" s="53"/>
      <c r="J368" s="54"/>
      <c r="L368" s="5"/>
    </row>
    <row r="369" spans="3:12" ht="12.75">
      <c r="C369" s="55" t="s">
        <v>584</v>
      </c>
      <c r="D369" s="56"/>
      <c r="E369" s="85"/>
      <c r="F369" s="57" t="s">
        <v>585</v>
      </c>
      <c r="G369" s="85"/>
      <c r="H369" s="57"/>
      <c r="I369" s="57"/>
      <c r="J369" s="58"/>
      <c r="L369" s="5"/>
    </row>
    <row r="370" spans="3:12" ht="12.75">
      <c r="C370" s="55" t="s">
        <v>586</v>
      </c>
      <c r="D370" s="59"/>
      <c r="E370" s="85"/>
      <c r="F370" s="57" t="s">
        <v>587</v>
      </c>
      <c r="G370" s="85"/>
      <c r="H370" s="57"/>
      <c r="I370" s="57"/>
      <c r="J370" s="58"/>
      <c r="L370" s="5"/>
    </row>
    <row r="371" spans="3:12" ht="12.75">
      <c r="C371" s="55" t="s">
        <v>588</v>
      </c>
      <c r="D371" s="60"/>
      <c r="E371" s="85"/>
      <c r="F371" s="57" t="s">
        <v>589</v>
      </c>
      <c r="G371" s="85"/>
      <c r="H371" s="57"/>
      <c r="I371" s="57"/>
      <c r="J371" s="58"/>
      <c r="L371" s="5"/>
    </row>
    <row r="372" spans="3:12" ht="12.75">
      <c r="C372" s="55" t="s">
        <v>590</v>
      </c>
      <c r="D372" s="61"/>
      <c r="E372" s="85"/>
      <c r="F372" s="57" t="s">
        <v>591</v>
      </c>
      <c r="G372" s="85"/>
      <c r="H372" s="57"/>
      <c r="I372" s="57"/>
      <c r="J372" s="58"/>
      <c r="L372" s="5"/>
    </row>
    <row r="373" spans="3:12" ht="12.75">
      <c r="C373" s="55" t="s">
        <v>592</v>
      </c>
      <c r="D373" s="62"/>
      <c r="E373" s="85"/>
      <c r="F373" s="57" t="s">
        <v>593</v>
      </c>
      <c r="G373" s="85"/>
      <c r="H373" s="57"/>
      <c r="I373" s="57"/>
      <c r="J373" s="58"/>
      <c r="L373" s="5"/>
    </row>
    <row r="374" spans="3:12" ht="12.75">
      <c r="C374" s="55" t="s">
        <v>594</v>
      </c>
      <c r="D374" s="63"/>
      <c r="E374" s="85"/>
      <c r="F374" s="57" t="s">
        <v>595</v>
      </c>
      <c r="G374" s="85"/>
      <c r="H374" s="57"/>
      <c r="I374" s="57"/>
      <c r="J374" s="58"/>
      <c r="L374" s="5"/>
    </row>
    <row r="375" spans="3:12" ht="12.75">
      <c r="C375" s="55" t="s">
        <v>596</v>
      </c>
      <c r="D375" s="64"/>
      <c r="E375" s="85"/>
      <c r="F375" s="57" t="s">
        <v>597</v>
      </c>
      <c r="G375" s="85"/>
      <c r="H375" s="57"/>
      <c r="I375" s="57"/>
      <c r="J375" s="58"/>
      <c r="L375" s="5"/>
    </row>
    <row r="376" spans="3:12" ht="13.5" thickBot="1">
      <c r="C376" s="65"/>
      <c r="D376" s="66"/>
      <c r="E376" s="618"/>
      <c r="F376" s="66"/>
      <c r="G376" s="618"/>
      <c r="H376" s="66"/>
      <c r="I376" s="66"/>
      <c r="J376" s="67"/>
      <c r="L376" s="5"/>
    </row>
    <row r="377" ht="12.75">
      <c r="L377" s="5"/>
    </row>
    <row r="378" ht="12.75">
      <c r="L378" s="5"/>
    </row>
    <row r="379" ht="12.75">
      <c r="L379" s="5"/>
    </row>
    <row r="380" ht="12.75">
      <c r="L380" s="5"/>
    </row>
    <row r="381" ht="12.75">
      <c r="L381" s="5"/>
    </row>
    <row r="382" ht="12.75">
      <c r="L382" s="5"/>
    </row>
    <row r="383" ht="12.75">
      <c r="L383" s="5"/>
    </row>
    <row r="384" ht="12.75">
      <c r="L384" s="5"/>
    </row>
    <row r="385" ht="12.75">
      <c r="L385" s="5"/>
    </row>
    <row r="386" ht="12.75">
      <c r="L386" s="5"/>
    </row>
    <row r="387" ht="12.75">
      <c r="L387" s="5"/>
    </row>
    <row r="388" ht="12.75">
      <c r="L388" s="5"/>
    </row>
    <row r="389" ht="12.75">
      <c r="L389" s="5"/>
    </row>
    <row r="390" ht="12.75">
      <c r="L390" s="5"/>
    </row>
    <row r="391" ht="12.75">
      <c r="L391" s="5"/>
    </row>
    <row r="392" ht="12.75">
      <c r="L392" s="5"/>
    </row>
    <row r="393" ht="12.75">
      <c r="L393" s="5"/>
    </row>
    <row r="394" ht="12.75">
      <c r="L394" s="5"/>
    </row>
    <row r="395" ht="12.75">
      <c r="L395" s="5"/>
    </row>
    <row r="396" ht="12.75">
      <c r="L396" s="5"/>
    </row>
    <row r="397" ht="12.75">
      <c r="L397" s="5"/>
    </row>
    <row r="398" ht="12.75">
      <c r="L398" s="5"/>
    </row>
    <row r="399" ht="12.75">
      <c r="L399" s="5"/>
    </row>
    <row r="400" ht="12.75">
      <c r="L400" s="5"/>
    </row>
    <row r="401" ht="12.75">
      <c r="L401" s="5"/>
    </row>
    <row r="402" ht="12.75">
      <c r="L402" s="5"/>
    </row>
    <row r="403" ht="12.75">
      <c r="L403" s="5"/>
    </row>
    <row r="404" ht="12.75">
      <c r="L404" s="5"/>
    </row>
    <row r="405" ht="12.75">
      <c r="L405" s="5"/>
    </row>
    <row r="406" ht="12.75">
      <c r="L406" s="5"/>
    </row>
    <row r="407" ht="12.75">
      <c r="L407" s="5"/>
    </row>
    <row r="408" ht="12.75">
      <c r="L408" s="5"/>
    </row>
    <row r="409" ht="12.75">
      <c r="L409" s="5"/>
    </row>
    <row r="410" ht="12.75">
      <c r="L410" s="5"/>
    </row>
    <row r="411" ht="12.75">
      <c r="L411" s="5"/>
    </row>
    <row r="412" ht="12.75">
      <c r="L412" s="5"/>
    </row>
    <row r="413" ht="12.75">
      <c r="L413" s="5"/>
    </row>
    <row r="414" ht="12.75">
      <c r="L414" s="5"/>
    </row>
    <row r="415" ht="12.75">
      <c r="L415" s="5"/>
    </row>
    <row r="416" ht="12.75">
      <c r="L416" s="5"/>
    </row>
    <row r="417" ht="12.75">
      <c r="L417" s="5"/>
    </row>
    <row r="418" ht="12.75">
      <c r="L418" s="5"/>
    </row>
    <row r="419" ht="12.75">
      <c r="L419" s="5"/>
    </row>
    <row r="420" ht="12.75">
      <c r="L420" s="5"/>
    </row>
    <row r="421" ht="12.75">
      <c r="L421" s="5"/>
    </row>
    <row r="422" ht="12.75">
      <c r="L422" s="5"/>
    </row>
    <row r="423" ht="12.75">
      <c r="L423" s="5"/>
    </row>
    <row r="424" ht="12.75">
      <c r="L424" s="5"/>
    </row>
    <row r="425" ht="12.75">
      <c r="L425" s="5"/>
    </row>
    <row r="426" ht="12.75">
      <c r="L426" s="5"/>
    </row>
    <row r="427" ht="12.75">
      <c r="L427" s="5"/>
    </row>
    <row r="428" ht="12.75">
      <c r="L428" s="5"/>
    </row>
    <row r="429" ht="12.75">
      <c r="L429" s="5"/>
    </row>
    <row r="430" ht="12.75">
      <c r="L430" s="5"/>
    </row>
    <row r="431" ht="12.75">
      <c r="L431" s="5"/>
    </row>
    <row r="432" ht="12.75">
      <c r="L432" s="5"/>
    </row>
    <row r="433" ht="12.75">
      <c r="L433" s="5"/>
    </row>
    <row r="434" ht="12.75">
      <c r="L434" s="5"/>
    </row>
    <row r="435" ht="12.75">
      <c r="L435" s="5"/>
    </row>
    <row r="436" ht="12.75">
      <c r="L436" s="5"/>
    </row>
    <row r="437" ht="12.75">
      <c r="L437" s="5"/>
    </row>
    <row r="438" ht="12.75">
      <c r="L438" s="5"/>
    </row>
    <row r="439" ht="12.75">
      <c r="L439" s="5"/>
    </row>
    <row r="440" ht="12.75">
      <c r="L440" s="5"/>
    </row>
    <row r="441" ht="12.75">
      <c r="L441" s="5"/>
    </row>
    <row r="442" ht="12.75">
      <c r="L442" s="5"/>
    </row>
    <row r="443" ht="12.75">
      <c r="L443" s="5"/>
    </row>
    <row r="444" ht="12.75">
      <c r="L444" s="5"/>
    </row>
    <row r="445" ht="12.75">
      <c r="L445" s="5"/>
    </row>
    <row r="446" ht="12.75">
      <c r="L446" s="5"/>
    </row>
    <row r="447" ht="12.75">
      <c r="L447" s="5"/>
    </row>
    <row r="448" ht="12.75">
      <c r="L448" s="5"/>
    </row>
    <row r="449" ht="12.75">
      <c r="L449" s="5"/>
    </row>
    <row r="450" ht="12.75">
      <c r="L450" s="5"/>
    </row>
    <row r="451" ht="12.75">
      <c r="L451" s="5"/>
    </row>
    <row r="452" ht="12.75">
      <c r="L452" s="5"/>
    </row>
    <row r="453" ht="12.75">
      <c r="L453" s="5"/>
    </row>
    <row r="454" ht="12.75">
      <c r="L454" s="5"/>
    </row>
    <row r="455" ht="12.75">
      <c r="L455" s="5"/>
    </row>
    <row r="456" ht="12.75">
      <c r="L456" s="5"/>
    </row>
    <row r="457" ht="12.75">
      <c r="L457" s="5"/>
    </row>
    <row r="458" ht="12.75">
      <c r="L458" s="5"/>
    </row>
    <row r="459" ht="12.75">
      <c r="L459" s="5"/>
    </row>
    <row r="460" ht="12.75">
      <c r="L460" s="5"/>
    </row>
    <row r="461" ht="12.75">
      <c r="L461" s="5"/>
    </row>
    <row r="462" ht="12.75">
      <c r="L462" s="5"/>
    </row>
    <row r="463" ht="12.75">
      <c r="L463" s="5"/>
    </row>
    <row r="464" ht="12.75">
      <c r="L464" s="5"/>
    </row>
    <row r="465" ht="12.75">
      <c r="L465" s="5"/>
    </row>
    <row r="466" ht="12.75">
      <c r="L466" s="5"/>
    </row>
    <row r="467" ht="12.75">
      <c r="L467" s="5"/>
    </row>
    <row r="468" ht="12.75">
      <c r="L468" s="5"/>
    </row>
    <row r="469" ht="12.75">
      <c r="L469" s="5"/>
    </row>
    <row r="470" ht="12.75">
      <c r="L470" s="5"/>
    </row>
    <row r="471" ht="12.75">
      <c r="L471" s="5"/>
    </row>
    <row r="472" ht="12.75">
      <c r="L472" s="5"/>
    </row>
    <row r="473" ht="12.75">
      <c r="L473" s="5"/>
    </row>
    <row r="474" ht="12.75">
      <c r="L474" s="5"/>
    </row>
    <row r="475" ht="12.75">
      <c r="L475" s="5"/>
    </row>
    <row r="476" ht="12.75">
      <c r="L476" s="5"/>
    </row>
    <row r="477" ht="12.75">
      <c r="L477" s="5"/>
    </row>
    <row r="478" ht="12.75">
      <c r="L478" s="5"/>
    </row>
    <row r="479" ht="12.75">
      <c r="L479" s="5"/>
    </row>
  </sheetData>
  <sheetProtection/>
  <mergeCells count="7">
    <mergeCell ref="I3:K3"/>
    <mergeCell ref="D6:E6"/>
    <mergeCell ref="F6:G6"/>
    <mergeCell ref="D7:D8"/>
    <mergeCell ref="E7:E8"/>
    <mergeCell ref="F7:F8"/>
    <mergeCell ref="G7:G8"/>
  </mergeCells>
  <conditionalFormatting sqref="C335:C336 D335:K335 C337:K352 C354:K354 C356:K356 C358:K358">
    <cfRule type="cellIs" priority="1" dxfId="2" operator="notEqual" stopIfTrue="1">
      <formula>0</formula>
    </cfRule>
  </conditionalFormatting>
  <conditionalFormatting sqref="G104:K104">
    <cfRule type="cellIs" priority="2" dxfId="2" operator="notEqual" stopIfTrue="1">
      <formula>"sum($C$146:$C$148)"</formula>
    </cfRule>
  </conditionalFormatting>
  <conditionalFormatting sqref="G29:K29">
    <cfRule type="cellIs" priority="3" dxfId="2" operator="notEqual" stopIfTrue="1">
      <formula>SUM($C$30:$C$32)</formula>
    </cfRule>
  </conditionalFormatting>
  <printOptions/>
  <pageMargins left="0.75" right="0.75" top="0.43" bottom="0.5" header="0.27" footer="0.3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75"/>
  <sheetViews>
    <sheetView showGridLines="0" workbookViewId="0" topLeftCell="A1">
      <selection activeCell="A2" sqref="A2"/>
    </sheetView>
  </sheetViews>
  <sheetFormatPr defaultColWidth="9.140625" defaultRowHeight="12.75"/>
  <cols>
    <col min="1" max="1" width="38.28125" style="283" bestFit="1" customWidth="1"/>
    <col min="2" max="2" width="9.28125" style="283" bestFit="1" customWidth="1"/>
    <col min="3" max="3" width="9.140625" style="283" customWidth="1"/>
    <col min="4" max="4" width="10.28125" style="283" bestFit="1" customWidth="1"/>
    <col min="5" max="8" width="9.28125" style="283" bestFit="1" customWidth="1"/>
    <col min="9" max="16384" width="9.140625" style="283" customWidth="1"/>
  </cols>
  <sheetData>
    <row r="1" spans="1:8" ht="12.75">
      <c r="A1" s="281"/>
      <c r="B1" s="282"/>
      <c r="C1" s="282"/>
      <c r="D1" s="282"/>
      <c r="E1" s="282"/>
      <c r="F1" s="282"/>
      <c r="G1" s="282"/>
      <c r="H1" s="282"/>
    </row>
    <row r="2" spans="1:8" ht="12.75">
      <c r="A2" s="281" t="s">
        <v>560</v>
      </c>
      <c r="B2" s="282"/>
      <c r="C2" s="282"/>
      <c r="D2" s="282"/>
      <c r="E2" s="282"/>
      <c r="F2" s="282"/>
      <c r="G2" s="282"/>
      <c r="H2" s="282"/>
    </row>
    <row r="3" spans="1:8" ht="13.5">
      <c r="A3" s="284"/>
      <c r="B3" s="285" t="s">
        <v>545</v>
      </c>
      <c r="C3" s="285"/>
      <c r="D3" s="285"/>
      <c r="E3" s="286"/>
      <c r="F3" s="646" t="s">
        <v>546</v>
      </c>
      <c r="G3" s="646"/>
      <c r="H3" s="646"/>
    </row>
    <row r="4" spans="1:8" ht="13.5">
      <c r="A4" s="287"/>
      <c r="B4" s="288" t="s">
        <v>547</v>
      </c>
      <c r="C4" s="288" t="s">
        <v>547</v>
      </c>
      <c r="D4" s="289" t="s">
        <v>547</v>
      </c>
      <c r="E4" s="290" t="s">
        <v>548</v>
      </c>
      <c r="F4" s="291"/>
      <c r="G4" s="291" t="s">
        <v>549</v>
      </c>
      <c r="H4" s="291"/>
    </row>
    <row r="5" spans="1:8" ht="13.5">
      <c r="A5" s="287"/>
      <c r="B5" s="292"/>
      <c r="C5" s="292"/>
      <c r="D5" s="293"/>
      <c r="E5" s="290" t="s">
        <v>550</v>
      </c>
      <c r="F5" s="294"/>
      <c r="G5" s="294" t="s">
        <v>549</v>
      </c>
      <c r="H5" s="294"/>
    </row>
    <row r="6" spans="1:8" ht="13.5">
      <c r="A6" s="295" t="s">
        <v>551</v>
      </c>
      <c r="B6" s="296" t="s">
        <v>558</v>
      </c>
      <c r="C6" s="297" t="s">
        <v>552</v>
      </c>
      <c r="D6" s="298" t="s">
        <v>553</v>
      </c>
      <c r="E6" s="299" t="s">
        <v>554</v>
      </c>
      <c r="F6" s="297" t="s">
        <v>555</v>
      </c>
      <c r="G6" s="297" t="s">
        <v>556</v>
      </c>
      <c r="H6" s="297" t="s">
        <v>559</v>
      </c>
    </row>
    <row r="7" spans="1:8" ht="13.5">
      <c r="A7" s="294" t="s">
        <v>99</v>
      </c>
      <c r="B7" s="300"/>
      <c r="C7" s="300"/>
      <c r="D7" s="300"/>
      <c r="E7" s="301"/>
      <c r="F7" s="302"/>
      <c r="G7" s="302"/>
      <c r="H7" s="302"/>
    </row>
    <row r="8" spans="1:8" ht="13.5">
      <c r="A8" s="303" t="s">
        <v>101</v>
      </c>
      <c r="B8" s="304">
        <f>Detail!C9</f>
        <v>0</v>
      </c>
      <c r="C8" s="304">
        <f>Detail!D9</f>
        <v>0</v>
      </c>
      <c r="D8" s="304">
        <f>Detail!F9</f>
        <v>0</v>
      </c>
      <c r="E8" s="305">
        <f>Detail!H9</f>
        <v>0</v>
      </c>
      <c r="F8" s="304">
        <f>Detail!I9</f>
        <v>0</v>
      </c>
      <c r="G8" s="304">
        <f>Detail!J9</f>
        <v>0</v>
      </c>
      <c r="H8" s="304">
        <f>Detail!K9</f>
        <v>0</v>
      </c>
    </row>
    <row r="9" spans="1:8" ht="13.5">
      <c r="A9" s="303" t="s">
        <v>103</v>
      </c>
      <c r="B9" s="304">
        <f aca="true" t="shared" si="0" ref="B9:H9">SUM(B10,B15)</f>
        <v>249081</v>
      </c>
      <c r="C9" s="304">
        <f t="shared" si="0"/>
        <v>231644</v>
      </c>
      <c r="D9" s="304">
        <f t="shared" si="0"/>
        <v>213721</v>
      </c>
      <c r="E9" s="305">
        <f t="shared" si="0"/>
        <v>0</v>
      </c>
      <c r="F9" s="304">
        <f t="shared" si="0"/>
        <v>0</v>
      </c>
      <c r="G9" s="304">
        <f t="shared" si="0"/>
        <v>0</v>
      </c>
      <c r="H9" s="304">
        <f t="shared" si="0"/>
        <v>0</v>
      </c>
    </row>
    <row r="10" spans="1:8" ht="13.5">
      <c r="A10" s="306" t="s">
        <v>105</v>
      </c>
      <c r="B10" s="307">
        <f aca="true" t="shared" si="1" ref="B10:H10">SUM(B11:B14)</f>
        <v>239052</v>
      </c>
      <c r="C10" s="308">
        <f t="shared" si="1"/>
        <v>217422</v>
      </c>
      <c r="D10" s="309">
        <f t="shared" si="1"/>
        <v>0</v>
      </c>
      <c r="E10" s="310">
        <f t="shared" si="1"/>
        <v>0</v>
      </c>
      <c r="F10" s="307">
        <f t="shared" si="1"/>
        <v>0</v>
      </c>
      <c r="G10" s="308">
        <f t="shared" si="1"/>
        <v>0</v>
      </c>
      <c r="H10" s="309">
        <f t="shared" si="1"/>
        <v>0</v>
      </c>
    </row>
    <row r="11" spans="1:8" ht="13.5">
      <c r="A11" s="311" t="s">
        <v>107</v>
      </c>
      <c r="B11" s="312"/>
      <c r="C11" s="300"/>
      <c r="D11" s="313"/>
      <c r="E11" s="301"/>
      <c r="F11" s="312"/>
      <c r="G11" s="300"/>
      <c r="H11" s="313"/>
    </row>
    <row r="12" spans="1:8" ht="13.5">
      <c r="A12" s="314" t="s">
        <v>109</v>
      </c>
      <c r="B12" s="315">
        <f>Detail!C13</f>
        <v>0</v>
      </c>
      <c r="C12" s="316">
        <f>Detail!D13</f>
        <v>0</v>
      </c>
      <c r="D12" s="316">
        <f>Detail!F13</f>
        <v>0</v>
      </c>
      <c r="E12" s="315">
        <f>Detail!H13</f>
        <v>0</v>
      </c>
      <c r="F12" s="315">
        <f>Detail!I13</f>
        <v>0</v>
      </c>
      <c r="G12" s="316">
        <f>Detail!J13</f>
        <v>0</v>
      </c>
      <c r="H12" s="317">
        <f>Detail!K13</f>
        <v>0</v>
      </c>
    </row>
    <row r="13" spans="1:8" ht="13.5">
      <c r="A13" s="314" t="s">
        <v>111</v>
      </c>
      <c r="B13" s="315">
        <f>Detail!C14</f>
        <v>239052</v>
      </c>
      <c r="C13" s="316">
        <f>Detail!D14</f>
        <v>217422</v>
      </c>
      <c r="D13" s="316">
        <f>Detail!F14</f>
        <v>0</v>
      </c>
      <c r="E13" s="315">
        <f>Detail!H14</f>
        <v>0</v>
      </c>
      <c r="F13" s="315">
        <f>Detail!I14</f>
        <v>0</v>
      </c>
      <c r="G13" s="316">
        <f>Detail!J14</f>
        <v>0</v>
      </c>
      <c r="H13" s="317">
        <f>Detail!K14</f>
        <v>0</v>
      </c>
    </row>
    <row r="14" spans="1:8" ht="13.5">
      <c r="A14" s="314" t="s">
        <v>113</v>
      </c>
      <c r="B14" s="315">
        <f>Detail!C19</f>
        <v>0</v>
      </c>
      <c r="C14" s="316">
        <f>Detail!D19</f>
        <v>0</v>
      </c>
      <c r="D14" s="316">
        <f>Detail!F19</f>
        <v>0</v>
      </c>
      <c r="E14" s="315">
        <f>Detail!H19</f>
        <v>0</v>
      </c>
      <c r="F14" s="315">
        <f>Detail!I19</f>
        <v>0</v>
      </c>
      <c r="G14" s="316">
        <f>Detail!J19</f>
        <v>0</v>
      </c>
      <c r="H14" s="317">
        <f>Detail!K19</f>
        <v>0</v>
      </c>
    </row>
    <row r="15" spans="1:8" ht="13.5">
      <c r="A15" s="306" t="s">
        <v>115</v>
      </c>
      <c r="B15" s="318">
        <f>Detail!C20</f>
        <v>10029</v>
      </c>
      <c r="C15" s="319">
        <f>Detail!D20</f>
        <v>14222</v>
      </c>
      <c r="D15" s="319">
        <f>Detail!F20</f>
        <v>213721</v>
      </c>
      <c r="E15" s="318">
        <f>Detail!H20</f>
        <v>0</v>
      </c>
      <c r="F15" s="318">
        <f>Detail!I20</f>
        <v>0</v>
      </c>
      <c r="G15" s="319">
        <f>Detail!J20</f>
        <v>0</v>
      </c>
      <c r="H15" s="320">
        <f>Detail!K20</f>
        <v>0</v>
      </c>
    </row>
    <row r="16" spans="1:8" ht="13.5">
      <c r="A16" s="303" t="s">
        <v>132</v>
      </c>
      <c r="B16" s="304">
        <f>Detail!C34</f>
        <v>267552</v>
      </c>
      <c r="C16" s="304">
        <f>Detail!D34</f>
        <v>276140</v>
      </c>
      <c r="D16" s="304">
        <f>Detail!F34</f>
        <v>457186</v>
      </c>
      <c r="E16" s="321">
        <f>Detail!H34</f>
        <v>0</v>
      </c>
      <c r="F16" s="304">
        <f>Detail!I34</f>
        <v>0</v>
      </c>
      <c r="G16" s="304">
        <f>Detail!J34</f>
        <v>0</v>
      </c>
      <c r="H16" s="304">
        <f>Detail!K34</f>
        <v>0</v>
      </c>
    </row>
    <row r="17" spans="1:8" ht="13.5">
      <c r="A17" s="322" t="s">
        <v>166</v>
      </c>
      <c r="B17" s="323">
        <f aca="true" t="shared" si="2" ref="B17:H17">SUM(B8,B9,B16)</f>
        <v>516633</v>
      </c>
      <c r="C17" s="323">
        <f t="shared" si="2"/>
        <v>507784</v>
      </c>
      <c r="D17" s="323">
        <f t="shared" si="2"/>
        <v>670907</v>
      </c>
      <c r="E17" s="324">
        <f t="shared" si="2"/>
        <v>0</v>
      </c>
      <c r="F17" s="323">
        <f t="shared" si="2"/>
        <v>0</v>
      </c>
      <c r="G17" s="323">
        <f t="shared" si="2"/>
        <v>0</v>
      </c>
      <c r="H17" s="323">
        <f t="shared" si="2"/>
        <v>0</v>
      </c>
    </row>
    <row r="18" spans="1:8" ht="13.5">
      <c r="A18" s="294" t="s">
        <v>168</v>
      </c>
      <c r="B18" s="300"/>
      <c r="C18" s="300"/>
      <c r="D18" s="300"/>
      <c r="E18" s="301"/>
      <c r="F18" s="300"/>
      <c r="G18" s="300"/>
      <c r="H18" s="300"/>
    </row>
    <row r="19" spans="1:8" ht="13.5">
      <c r="A19" s="303" t="s">
        <v>170</v>
      </c>
      <c r="B19" s="304">
        <f>SUM(B20:B23,B27)</f>
        <v>478729</v>
      </c>
      <c r="C19" s="304">
        <f aca="true" t="shared" si="3" ref="C19:H19">SUM(C20:C23,C27)</f>
        <v>500407</v>
      </c>
      <c r="D19" s="304">
        <f t="shared" si="3"/>
        <v>649109</v>
      </c>
      <c r="E19" s="305">
        <f t="shared" si="3"/>
        <v>0</v>
      </c>
      <c r="F19" s="304">
        <f t="shared" si="3"/>
        <v>0</v>
      </c>
      <c r="G19" s="304">
        <f t="shared" si="3"/>
        <v>0</v>
      </c>
      <c r="H19" s="304">
        <f t="shared" si="3"/>
        <v>0</v>
      </c>
    </row>
    <row r="20" spans="1:8" ht="13.5">
      <c r="A20" s="306" t="s">
        <v>172</v>
      </c>
      <c r="B20" s="307">
        <f>Detail!C57</f>
        <v>263630</v>
      </c>
      <c r="C20" s="308">
        <f>Detail!D57</f>
        <v>284228</v>
      </c>
      <c r="D20" s="308">
        <f>Detail!F57</f>
        <v>388370</v>
      </c>
      <c r="E20" s="307">
        <f>Detail!H57</f>
        <v>0</v>
      </c>
      <c r="F20" s="307">
        <f>Detail!I57</f>
        <v>0</v>
      </c>
      <c r="G20" s="308">
        <f>Detail!J57</f>
        <v>0</v>
      </c>
      <c r="H20" s="309">
        <f>Detail!K57</f>
        <v>0</v>
      </c>
    </row>
    <row r="21" spans="1:8" ht="13.5">
      <c r="A21" s="306" t="s">
        <v>561</v>
      </c>
      <c r="B21" s="312">
        <f>Detail!C72+Detail!C126</f>
        <v>193978</v>
      </c>
      <c r="C21" s="300">
        <f>Detail!D72</f>
        <v>197790</v>
      </c>
      <c r="D21" s="300">
        <f>Detail!F72</f>
        <v>240742</v>
      </c>
      <c r="E21" s="312">
        <f>Detail!H72</f>
        <v>0</v>
      </c>
      <c r="F21" s="312">
        <f>Detail!I72</f>
        <v>0</v>
      </c>
      <c r="G21" s="300">
        <f>Detail!J72</f>
        <v>0</v>
      </c>
      <c r="H21" s="313">
        <f>Detail!K72</f>
        <v>0</v>
      </c>
    </row>
    <row r="22" spans="1:8" ht="13.5">
      <c r="A22" s="306" t="s">
        <v>562</v>
      </c>
      <c r="B22" s="312">
        <f>Detail!C109</f>
        <v>20957</v>
      </c>
      <c r="C22" s="300">
        <f>Detail!D109</f>
        <v>18192</v>
      </c>
      <c r="D22" s="300">
        <f>Detail!F109</f>
        <v>19898</v>
      </c>
      <c r="E22" s="312">
        <f>Detail!H109</f>
        <v>0</v>
      </c>
      <c r="F22" s="312">
        <f>Detail!I109</f>
        <v>0</v>
      </c>
      <c r="G22" s="300">
        <f>Detail!J109</f>
        <v>0</v>
      </c>
      <c r="H22" s="313">
        <f>Detail!K109</f>
        <v>0</v>
      </c>
    </row>
    <row r="23" spans="1:8" ht="13.5">
      <c r="A23" s="306" t="s">
        <v>290</v>
      </c>
      <c r="B23" s="318">
        <f aca="true" t="shared" si="4" ref="B23:H23">SUM(B24:B26)</f>
        <v>164</v>
      </c>
      <c r="C23" s="319">
        <f t="shared" si="4"/>
        <v>197</v>
      </c>
      <c r="D23" s="320">
        <f t="shared" si="4"/>
        <v>99</v>
      </c>
      <c r="E23" s="325">
        <f t="shared" si="4"/>
        <v>0</v>
      </c>
      <c r="F23" s="318">
        <f t="shared" si="4"/>
        <v>0</v>
      </c>
      <c r="G23" s="319">
        <f t="shared" si="4"/>
        <v>0</v>
      </c>
      <c r="H23" s="320">
        <f t="shared" si="4"/>
        <v>0</v>
      </c>
    </row>
    <row r="24" spans="1:8" ht="13.5">
      <c r="A24" s="326" t="s">
        <v>126</v>
      </c>
      <c r="B24" s="315">
        <f>Detail!C132</f>
        <v>0</v>
      </c>
      <c r="C24" s="316">
        <f>Detail!D132</f>
        <v>0</v>
      </c>
      <c r="D24" s="316">
        <f>Detail!F132</f>
        <v>99</v>
      </c>
      <c r="E24" s="315">
        <f>Detail!H132</f>
        <v>0</v>
      </c>
      <c r="F24" s="315">
        <f>Detail!I132</f>
        <v>0</v>
      </c>
      <c r="G24" s="316">
        <f>Detail!J132</f>
        <v>0</v>
      </c>
      <c r="H24" s="317">
        <f>Detail!K132</f>
        <v>0</v>
      </c>
    </row>
    <row r="25" spans="1:8" ht="13.5">
      <c r="A25" s="326" t="s">
        <v>128</v>
      </c>
      <c r="B25" s="315">
        <f>Detail!C133</f>
        <v>0</v>
      </c>
      <c r="C25" s="316">
        <f>Detail!D133</f>
        <v>0</v>
      </c>
      <c r="D25" s="316">
        <f>Detail!F133</f>
        <v>0</v>
      </c>
      <c r="E25" s="315">
        <f>Detail!H133</f>
        <v>0</v>
      </c>
      <c r="F25" s="315">
        <f>Detail!I133</f>
        <v>0</v>
      </c>
      <c r="G25" s="316">
        <f>Detail!J133</f>
        <v>0</v>
      </c>
      <c r="H25" s="317">
        <f>Detail!K133</f>
        <v>0</v>
      </c>
    </row>
    <row r="26" spans="1:8" ht="13.5">
      <c r="A26" s="326" t="s">
        <v>130</v>
      </c>
      <c r="B26" s="327">
        <f>Detail!C134</f>
        <v>164</v>
      </c>
      <c r="C26" s="328">
        <f>Detail!D134</f>
        <v>197</v>
      </c>
      <c r="D26" s="328">
        <f>Detail!F134</f>
        <v>0</v>
      </c>
      <c r="E26" s="327">
        <f>Detail!H134</f>
        <v>0</v>
      </c>
      <c r="F26" s="327">
        <f>Detail!I134</f>
        <v>0</v>
      </c>
      <c r="G26" s="328">
        <f>Detail!J134</f>
        <v>0</v>
      </c>
      <c r="H26" s="329">
        <f>Detail!K134</f>
        <v>0</v>
      </c>
    </row>
    <row r="27" spans="1:8" ht="13.5">
      <c r="A27" s="306" t="s">
        <v>288</v>
      </c>
      <c r="B27" s="316">
        <f>Detail!C167</f>
        <v>0</v>
      </c>
      <c r="C27" s="316">
        <f>Detail!D167</f>
        <v>0</v>
      </c>
      <c r="D27" s="316">
        <f>Detail!F167</f>
        <v>0</v>
      </c>
      <c r="E27" s="330">
        <f>Detail!H167</f>
        <v>0</v>
      </c>
      <c r="F27" s="316">
        <f>Detail!I167</f>
        <v>0</v>
      </c>
      <c r="G27" s="316">
        <f>Detail!J167</f>
        <v>0</v>
      </c>
      <c r="H27" s="316">
        <f>Detail!K167</f>
        <v>0</v>
      </c>
    </row>
    <row r="28" spans="1:8" ht="13.5">
      <c r="A28" s="294" t="s">
        <v>295</v>
      </c>
      <c r="B28" s="304">
        <f>Detail!C135-Detail!C167</f>
        <v>1011</v>
      </c>
      <c r="C28" s="304">
        <f>Detail!D135-Detail!D167</f>
        <v>1014</v>
      </c>
      <c r="D28" s="304">
        <f>Detail!F135-Detail!F167</f>
        <v>0</v>
      </c>
      <c r="E28" s="331">
        <f>Detail!H135-Detail!H167</f>
        <v>0</v>
      </c>
      <c r="F28" s="304">
        <f>Detail!I135-Detail!I167</f>
        <v>0</v>
      </c>
      <c r="G28" s="304">
        <f>Detail!J135-Detail!J167</f>
        <v>0</v>
      </c>
      <c r="H28" s="304">
        <f>Detail!K135-Detail!K167</f>
        <v>0</v>
      </c>
    </row>
    <row r="29" spans="1:8" ht="13.5">
      <c r="A29" s="332" t="s">
        <v>343</v>
      </c>
      <c r="B29" s="333">
        <f aca="true" t="shared" si="5" ref="B29:H29">SUM(B19,B28)</f>
        <v>479740</v>
      </c>
      <c r="C29" s="333">
        <f t="shared" si="5"/>
        <v>501421</v>
      </c>
      <c r="D29" s="333">
        <f t="shared" si="5"/>
        <v>649109</v>
      </c>
      <c r="E29" s="334">
        <f t="shared" si="5"/>
        <v>0</v>
      </c>
      <c r="F29" s="333">
        <f t="shared" si="5"/>
        <v>0</v>
      </c>
      <c r="G29" s="333">
        <f t="shared" si="5"/>
        <v>0</v>
      </c>
      <c r="H29" s="333">
        <f t="shared" si="5"/>
        <v>0</v>
      </c>
    </row>
    <row r="30" spans="1:8" ht="13.5">
      <c r="A30" s="322" t="s">
        <v>345</v>
      </c>
      <c r="B30" s="323">
        <f aca="true" t="shared" si="6" ref="B30:H30">B17-B29</f>
        <v>36893</v>
      </c>
      <c r="C30" s="323">
        <f t="shared" si="6"/>
        <v>6363</v>
      </c>
      <c r="D30" s="323">
        <f t="shared" si="6"/>
        <v>21798</v>
      </c>
      <c r="E30" s="324">
        <f t="shared" si="6"/>
        <v>0</v>
      </c>
      <c r="F30" s="323">
        <f t="shared" si="6"/>
        <v>0</v>
      </c>
      <c r="G30" s="323">
        <f t="shared" si="6"/>
        <v>0</v>
      </c>
      <c r="H30" s="323">
        <f t="shared" si="6"/>
        <v>0</v>
      </c>
    </row>
    <row r="31" spans="1:8" ht="13.5">
      <c r="A31" s="335" t="s">
        <v>347</v>
      </c>
      <c r="B31" s="304">
        <f>Detail!C172</f>
        <v>0</v>
      </c>
      <c r="C31" s="304">
        <f>Detail!D172</f>
        <v>0</v>
      </c>
      <c r="D31" s="304">
        <f>Detail!F172</f>
        <v>0</v>
      </c>
      <c r="E31" s="334">
        <f>Detail!H172</f>
        <v>0</v>
      </c>
      <c r="F31" s="304">
        <f>Detail!I172</f>
        <v>0</v>
      </c>
      <c r="G31" s="304">
        <f>Detail!J172</f>
        <v>0</v>
      </c>
      <c r="H31" s="304">
        <f>Detail!K172</f>
        <v>0</v>
      </c>
    </row>
    <row r="32" spans="1:8" ht="13.5">
      <c r="A32" s="335" t="s">
        <v>349</v>
      </c>
      <c r="B32" s="304">
        <f>Detail!C173</f>
        <v>0</v>
      </c>
      <c r="C32" s="304">
        <f>Detail!D173</f>
        <v>0</v>
      </c>
      <c r="D32" s="304">
        <f>Detail!F173</f>
        <v>0</v>
      </c>
      <c r="E32" s="305">
        <f>Detail!H173</f>
        <v>0</v>
      </c>
      <c r="F32" s="304">
        <f>Detail!I173</f>
        <v>0</v>
      </c>
      <c r="G32" s="304">
        <f>Detail!J173</f>
        <v>0</v>
      </c>
      <c r="H32" s="304">
        <f>Detail!K173</f>
        <v>0</v>
      </c>
    </row>
    <row r="33" spans="1:8" ht="13.5">
      <c r="A33" s="336"/>
      <c r="B33" s="337"/>
      <c r="C33" s="337"/>
      <c r="D33" s="337"/>
      <c r="E33" s="331"/>
      <c r="F33" s="337"/>
      <c r="G33" s="337"/>
      <c r="H33" s="337"/>
    </row>
    <row r="34" spans="1:8" ht="13.5">
      <c r="A34" s="338" t="s">
        <v>351</v>
      </c>
      <c r="B34" s="300"/>
      <c r="C34" s="300"/>
      <c r="D34" s="300"/>
      <c r="E34" s="301"/>
      <c r="F34" s="300"/>
      <c r="G34" s="300"/>
      <c r="H34" s="300"/>
    </row>
    <row r="35" spans="1:8" ht="13.5">
      <c r="A35" s="335" t="s">
        <v>353</v>
      </c>
      <c r="B35" s="304">
        <f>SUM(B37:B41)</f>
        <v>9460</v>
      </c>
      <c r="C35" s="304">
        <f aca="true" t="shared" si="7" ref="C35:H35">SUM(C37:C41)</f>
        <v>24341</v>
      </c>
      <c r="D35" s="339">
        <f t="shared" si="7"/>
        <v>18503</v>
      </c>
      <c r="E35" s="305">
        <f t="shared" si="7"/>
        <v>0</v>
      </c>
      <c r="F35" s="304">
        <f t="shared" si="7"/>
        <v>0</v>
      </c>
      <c r="G35" s="304">
        <f t="shared" si="7"/>
        <v>0</v>
      </c>
      <c r="H35" s="304">
        <f t="shared" si="7"/>
        <v>0</v>
      </c>
    </row>
    <row r="36" spans="1:8" ht="13.5">
      <c r="A36" s="340" t="s">
        <v>355</v>
      </c>
      <c r="B36" s="341"/>
      <c r="C36" s="342"/>
      <c r="D36" s="342"/>
      <c r="E36" s="330"/>
      <c r="F36" s="342"/>
      <c r="G36" s="342"/>
      <c r="H36" s="343"/>
    </row>
    <row r="37" spans="1:8" ht="13.5">
      <c r="A37" s="344" t="s">
        <v>357</v>
      </c>
      <c r="B37" s="315">
        <f>Detail!C178</f>
        <v>20957</v>
      </c>
      <c r="C37" s="316">
        <f>Detail!D178</f>
        <v>18192</v>
      </c>
      <c r="D37" s="316">
        <f>Detail!F178</f>
        <v>19898</v>
      </c>
      <c r="E37" s="315">
        <f>Detail!H178</f>
        <v>0</v>
      </c>
      <c r="F37" s="315">
        <f>Detail!I178</f>
        <v>0</v>
      </c>
      <c r="G37" s="316">
        <f>Detail!J178</f>
        <v>0</v>
      </c>
      <c r="H37" s="317">
        <f>Detail!K178</f>
        <v>0</v>
      </c>
    </row>
    <row r="38" spans="1:8" ht="13.5">
      <c r="A38" s="344" t="s">
        <v>359</v>
      </c>
      <c r="B38" s="315">
        <f>Detail!C179</f>
        <v>0</v>
      </c>
      <c r="C38" s="316">
        <f>Detail!D179</f>
        <v>2116</v>
      </c>
      <c r="D38" s="316">
        <f>Detail!F179</f>
        <v>0</v>
      </c>
      <c r="E38" s="315">
        <f>Detail!H179</f>
        <v>0</v>
      </c>
      <c r="F38" s="315">
        <f>Detail!I179</f>
        <v>0</v>
      </c>
      <c r="G38" s="316">
        <f>Detail!J179</f>
        <v>0</v>
      </c>
      <c r="H38" s="317">
        <f>Detail!K179</f>
        <v>0</v>
      </c>
    </row>
    <row r="39" spans="1:8" ht="13.5">
      <c r="A39" s="344" t="s">
        <v>126</v>
      </c>
      <c r="B39" s="315">
        <f>Detail!C186</f>
        <v>0</v>
      </c>
      <c r="C39" s="316">
        <f>Detail!D186</f>
        <v>0</v>
      </c>
      <c r="D39" s="316">
        <f>Detail!F186</f>
        <v>0</v>
      </c>
      <c r="E39" s="315">
        <f>Detail!H186</f>
        <v>0</v>
      </c>
      <c r="F39" s="315">
        <f>Detail!I186</f>
        <v>0</v>
      </c>
      <c r="G39" s="316">
        <f>Detail!J186</f>
        <v>0</v>
      </c>
      <c r="H39" s="317">
        <f>Detail!K186</f>
        <v>0</v>
      </c>
    </row>
    <row r="40" spans="1:8" ht="13.5">
      <c r="A40" s="344" t="s">
        <v>362</v>
      </c>
      <c r="B40" s="315">
        <f>Detail!C180</f>
        <v>-461</v>
      </c>
      <c r="C40" s="316">
        <f>Detail!D180</f>
        <v>-267</v>
      </c>
      <c r="D40" s="316">
        <f>Detail!F180</f>
        <v>-505</v>
      </c>
      <c r="E40" s="315">
        <f>Detail!H180</f>
        <v>0</v>
      </c>
      <c r="F40" s="315">
        <f>Detail!I180</f>
        <v>0</v>
      </c>
      <c r="G40" s="316">
        <f>Detail!J180</f>
        <v>0</v>
      </c>
      <c r="H40" s="317">
        <f>Detail!K180</f>
        <v>0</v>
      </c>
    </row>
    <row r="41" spans="1:8" ht="13.5">
      <c r="A41" s="344" t="s">
        <v>222</v>
      </c>
      <c r="B41" s="327">
        <f>Detail!C181</f>
        <v>-11036</v>
      </c>
      <c r="C41" s="328">
        <f>Detail!D181</f>
        <v>4300</v>
      </c>
      <c r="D41" s="328">
        <f>Detail!F181</f>
        <v>-890</v>
      </c>
      <c r="E41" s="327">
        <f>Detail!H181</f>
        <v>0</v>
      </c>
      <c r="F41" s="327">
        <f>Detail!I181</f>
        <v>0</v>
      </c>
      <c r="G41" s="328">
        <f>Detail!J181</f>
        <v>0</v>
      </c>
      <c r="H41" s="329">
        <f>Detail!K181</f>
        <v>0</v>
      </c>
    </row>
    <row r="42" spans="1:8" ht="13.5">
      <c r="A42" s="338" t="s">
        <v>563</v>
      </c>
      <c r="B42" s="304">
        <f>SUM(B30,B35)</f>
        <v>46353</v>
      </c>
      <c r="C42" s="304">
        <f aca="true" t="shared" si="8" ref="C42:H42">SUM(C30,C35)</f>
        <v>30704</v>
      </c>
      <c r="D42" s="304">
        <f t="shared" si="8"/>
        <v>40301</v>
      </c>
      <c r="E42" s="305">
        <f t="shared" si="8"/>
        <v>0</v>
      </c>
      <c r="F42" s="304">
        <f t="shared" si="8"/>
        <v>0</v>
      </c>
      <c r="G42" s="304">
        <f t="shared" si="8"/>
        <v>0</v>
      </c>
      <c r="H42" s="304">
        <f t="shared" si="8"/>
        <v>0</v>
      </c>
    </row>
    <row r="43" spans="1:8" ht="13.5">
      <c r="A43" s="338" t="s">
        <v>564</v>
      </c>
      <c r="B43" s="345"/>
      <c r="C43" s="346"/>
      <c r="D43" s="346"/>
      <c r="E43" s="347"/>
      <c r="F43" s="346"/>
      <c r="G43" s="346"/>
      <c r="H43" s="348"/>
    </row>
    <row r="44" spans="1:8" ht="13.5">
      <c r="A44" s="335" t="s">
        <v>367</v>
      </c>
      <c r="B44" s="349">
        <f aca="true" t="shared" si="9" ref="B44:H44">SUM(B45:B48)</f>
        <v>-9732</v>
      </c>
      <c r="C44" s="304">
        <f t="shared" si="9"/>
        <v>15701</v>
      </c>
      <c r="D44" s="339">
        <f t="shared" si="9"/>
        <v>57133</v>
      </c>
      <c r="E44" s="305">
        <f t="shared" si="9"/>
        <v>0</v>
      </c>
      <c r="F44" s="304">
        <f t="shared" si="9"/>
        <v>0</v>
      </c>
      <c r="G44" s="304">
        <f t="shared" si="9"/>
        <v>0</v>
      </c>
      <c r="H44" s="339">
        <f t="shared" si="9"/>
        <v>0</v>
      </c>
    </row>
    <row r="45" spans="1:8" ht="13.5">
      <c r="A45" s="340" t="s">
        <v>565</v>
      </c>
      <c r="B45" s="315">
        <f>Detail!C191</f>
        <v>-182</v>
      </c>
      <c r="C45" s="316">
        <f>Detail!D191</f>
        <v>7769</v>
      </c>
      <c r="D45" s="316">
        <f>Detail!F191</f>
        <v>100810</v>
      </c>
      <c r="E45" s="315">
        <f>Detail!H191</f>
        <v>0</v>
      </c>
      <c r="F45" s="315">
        <f>Detail!I191</f>
        <v>0</v>
      </c>
      <c r="G45" s="316">
        <f>Detail!J191</f>
        <v>0</v>
      </c>
      <c r="H45" s="317">
        <f>Detail!K191</f>
        <v>0</v>
      </c>
    </row>
    <row r="46" spans="1:8" ht="13.5">
      <c r="A46" s="340" t="s">
        <v>566</v>
      </c>
      <c r="B46" s="315">
        <f>Detail!C201</f>
        <v>-7289</v>
      </c>
      <c r="C46" s="316">
        <f>Detail!D201</f>
        <v>-2251</v>
      </c>
      <c r="D46" s="316">
        <f>Detail!F201</f>
        <v>-54965</v>
      </c>
      <c r="E46" s="315">
        <f>Detail!H201</f>
        <v>0</v>
      </c>
      <c r="F46" s="315">
        <f>Detail!I201</f>
        <v>0</v>
      </c>
      <c r="G46" s="316">
        <f>Detail!J201</f>
        <v>0</v>
      </c>
      <c r="H46" s="317">
        <f>Detail!K201</f>
        <v>0</v>
      </c>
    </row>
    <row r="47" spans="1:8" ht="13.5">
      <c r="A47" s="340" t="s">
        <v>567</v>
      </c>
      <c r="B47" s="315">
        <f>Detail!C210</f>
        <v>-2261</v>
      </c>
      <c r="C47" s="316">
        <f>Detail!D210</f>
        <v>10183</v>
      </c>
      <c r="D47" s="316">
        <f>Detail!F210</f>
        <v>-375</v>
      </c>
      <c r="E47" s="315">
        <f>Detail!H210</f>
        <v>0</v>
      </c>
      <c r="F47" s="315">
        <f>Detail!I210</f>
        <v>0</v>
      </c>
      <c r="G47" s="316">
        <f>Detail!J210</f>
        <v>0</v>
      </c>
      <c r="H47" s="317">
        <f>Detail!K210</f>
        <v>0</v>
      </c>
    </row>
    <row r="48" spans="1:8" ht="13.5">
      <c r="A48" s="340" t="s">
        <v>568</v>
      </c>
      <c r="B48" s="327">
        <f>Detail!C211</f>
        <v>0</v>
      </c>
      <c r="C48" s="328">
        <f>Detail!D211</f>
        <v>0</v>
      </c>
      <c r="D48" s="328">
        <f>Detail!F211</f>
        <v>11663</v>
      </c>
      <c r="E48" s="327">
        <f>Detail!H211</f>
        <v>0</v>
      </c>
      <c r="F48" s="327">
        <f>Detail!I211</f>
        <v>0</v>
      </c>
      <c r="G48" s="328">
        <f>Detail!J211</f>
        <v>0</v>
      </c>
      <c r="H48" s="329">
        <f>Detail!K211</f>
        <v>0</v>
      </c>
    </row>
    <row r="49" spans="1:8" ht="13.5">
      <c r="A49" s="338" t="s">
        <v>373</v>
      </c>
      <c r="B49" s="304">
        <f>SUM(B42,B44)</f>
        <v>36621</v>
      </c>
      <c r="C49" s="304">
        <f aca="true" t="shared" si="10" ref="C49:H49">SUM(C42,C44)</f>
        <v>46405</v>
      </c>
      <c r="D49" s="304">
        <f t="shared" si="10"/>
        <v>97434</v>
      </c>
      <c r="E49" s="305">
        <f t="shared" si="10"/>
        <v>0</v>
      </c>
      <c r="F49" s="304">
        <f t="shared" si="10"/>
        <v>0</v>
      </c>
      <c r="G49" s="304">
        <f t="shared" si="10"/>
        <v>0</v>
      </c>
      <c r="H49" s="304">
        <f t="shared" si="10"/>
        <v>0</v>
      </c>
    </row>
    <row r="50" spans="1:8" ht="13.5">
      <c r="A50" s="350" t="s">
        <v>381</v>
      </c>
      <c r="B50" s="341">
        <f aca="true" t="shared" si="11" ref="B50:H50">SUM(B51:B52)</f>
        <v>267552</v>
      </c>
      <c r="C50" s="342">
        <f t="shared" si="11"/>
        <v>276140</v>
      </c>
      <c r="D50" s="343">
        <f t="shared" si="11"/>
        <v>0</v>
      </c>
      <c r="E50" s="330">
        <f t="shared" si="11"/>
        <v>0</v>
      </c>
      <c r="F50" s="341">
        <f t="shared" si="11"/>
        <v>0</v>
      </c>
      <c r="G50" s="342">
        <f t="shared" si="11"/>
        <v>0</v>
      </c>
      <c r="H50" s="343">
        <f t="shared" si="11"/>
        <v>0</v>
      </c>
    </row>
    <row r="51" spans="1:8" ht="13.5">
      <c r="A51" s="351" t="s">
        <v>383</v>
      </c>
      <c r="B51" s="352">
        <f>Detail!C223</f>
        <v>17000</v>
      </c>
      <c r="C51" s="353">
        <f>Detail!D223</f>
        <v>27047</v>
      </c>
      <c r="D51" s="353">
        <f>Detail!F223</f>
        <v>0</v>
      </c>
      <c r="E51" s="352">
        <f>Detail!H223</f>
        <v>0</v>
      </c>
      <c r="F51" s="352">
        <f>Detail!I223</f>
        <v>0</v>
      </c>
      <c r="G51" s="353">
        <f>Detail!J223</f>
        <v>0</v>
      </c>
      <c r="H51" s="354">
        <f>Detail!K223</f>
        <v>0</v>
      </c>
    </row>
    <row r="52" spans="1:8" ht="13.5">
      <c r="A52" s="351" t="s">
        <v>385</v>
      </c>
      <c r="B52" s="355">
        <f>Detail!C224</f>
        <v>250552</v>
      </c>
      <c r="C52" s="356">
        <f>Detail!D224</f>
        <v>249093</v>
      </c>
      <c r="D52" s="356">
        <f>Detail!F224</f>
        <v>0</v>
      </c>
      <c r="E52" s="355">
        <f>Detail!H224</f>
        <v>0</v>
      </c>
      <c r="F52" s="355">
        <f>Detail!I224</f>
        <v>0</v>
      </c>
      <c r="G52" s="356">
        <f>Detail!J224</f>
        <v>0</v>
      </c>
      <c r="H52" s="357">
        <f>Detail!K224</f>
        <v>0</v>
      </c>
    </row>
    <row r="53" spans="1:8" ht="13.5">
      <c r="A53" s="338" t="s">
        <v>387</v>
      </c>
      <c r="B53" s="304">
        <f aca="true" t="shared" si="12" ref="B53:H53">SUM(B54:B55)</f>
        <v>-12081</v>
      </c>
      <c r="C53" s="304">
        <f t="shared" si="12"/>
        <v>-10283</v>
      </c>
      <c r="D53" s="304">
        <f t="shared" si="12"/>
        <v>-31231</v>
      </c>
      <c r="E53" s="358">
        <f t="shared" si="12"/>
        <v>0</v>
      </c>
      <c r="F53" s="304">
        <f t="shared" si="12"/>
        <v>0</v>
      </c>
      <c r="G53" s="304">
        <f t="shared" si="12"/>
        <v>0</v>
      </c>
      <c r="H53" s="304">
        <f t="shared" si="12"/>
        <v>0</v>
      </c>
    </row>
    <row r="54" spans="1:8" ht="13.5">
      <c r="A54" s="359" t="s">
        <v>389</v>
      </c>
      <c r="B54" s="360">
        <f>Detail!C226</f>
        <v>-12808</v>
      </c>
      <c r="C54" s="361">
        <f>Detail!D226</f>
        <v>-10595</v>
      </c>
      <c r="D54" s="361">
        <f>Detail!F226</f>
        <v>-33254</v>
      </c>
      <c r="E54" s="360">
        <f>Detail!H226</f>
        <v>0</v>
      </c>
      <c r="F54" s="360">
        <f>Detail!I226</f>
        <v>0</v>
      </c>
      <c r="G54" s="361">
        <f>Detail!J226</f>
        <v>0</v>
      </c>
      <c r="H54" s="362">
        <f>Detail!K226</f>
        <v>0</v>
      </c>
    </row>
    <row r="55" spans="1:8" ht="13.5">
      <c r="A55" s="335" t="s">
        <v>403</v>
      </c>
      <c r="B55" s="327">
        <f>Detail!C242</f>
        <v>727</v>
      </c>
      <c r="C55" s="328">
        <f>Detail!D242</f>
        <v>312</v>
      </c>
      <c r="D55" s="328">
        <f>Detail!F242</f>
        <v>2023</v>
      </c>
      <c r="E55" s="327">
        <f>Detail!H242</f>
        <v>0</v>
      </c>
      <c r="F55" s="327">
        <f>Detail!I242</f>
        <v>0</v>
      </c>
      <c r="G55" s="328">
        <f>Detail!J242</f>
        <v>0</v>
      </c>
      <c r="H55" s="329">
        <f>Detail!K242</f>
        <v>0</v>
      </c>
    </row>
    <row r="56" spans="1:8" ht="13.5">
      <c r="A56" s="338" t="s">
        <v>411</v>
      </c>
      <c r="B56" s="304">
        <f>Detail!C246</f>
        <v>0</v>
      </c>
      <c r="C56" s="304">
        <f>Detail!D246</f>
        <v>0</v>
      </c>
      <c r="D56" s="304">
        <f>Detail!F246</f>
        <v>-58856</v>
      </c>
      <c r="E56" s="321">
        <f>Detail!H246</f>
        <v>0</v>
      </c>
      <c r="F56" s="304">
        <f>Detail!I246</f>
        <v>0</v>
      </c>
      <c r="G56" s="304">
        <f>Detail!J246</f>
        <v>0</v>
      </c>
      <c r="H56" s="304">
        <f>Detail!K246</f>
        <v>0</v>
      </c>
    </row>
    <row r="57" spans="1:8" ht="13.5">
      <c r="A57" s="322" t="s">
        <v>421</v>
      </c>
      <c r="B57" s="323">
        <f aca="true" t="shared" si="13" ref="B57:H57">SUM(B49,B53,B56)</f>
        <v>24540</v>
      </c>
      <c r="C57" s="323">
        <f t="shared" si="13"/>
        <v>36122</v>
      </c>
      <c r="D57" s="323">
        <f t="shared" si="13"/>
        <v>7347</v>
      </c>
      <c r="E57" s="324">
        <f t="shared" si="13"/>
        <v>0</v>
      </c>
      <c r="F57" s="323">
        <f t="shared" si="13"/>
        <v>0</v>
      </c>
      <c r="G57" s="323">
        <f t="shared" si="13"/>
        <v>0</v>
      </c>
      <c r="H57" s="323">
        <f t="shared" si="13"/>
        <v>0</v>
      </c>
    </row>
    <row r="58" spans="1:5" ht="13.5">
      <c r="A58" s="294" t="s">
        <v>423</v>
      </c>
      <c r="E58" s="363"/>
    </row>
    <row r="59" spans="1:8" ht="13.5">
      <c r="A59" s="332" t="s">
        <v>425</v>
      </c>
      <c r="B59" s="333">
        <f>Detail!C253</f>
        <v>385440</v>
      </c>
      <c r="C59" s="333">
        <f>Detail!D253</f>
        <v>375683</v>
      </c>
      <c r="D59" s="333">
        <f>Detail!F253</f>
        <v>380999</v>
      </c>
      <c r="E59" s="334">
        <f>Detail!H253</f>
        <v>0</v>
      </c>
      <c r="F59" s="333">
        <f>Detail!I253</f>
        <v>0</v>
      </c>
      <c r="G59" s="333">
        <f>Detail!J253</f>
        <v>0</v>
      </c>
      <c r="H59" s="333">
        <f>Detail!K253</f>
        <v>0</v>
      </c>
    </row>
    <row r="60" spans="1:8" ht="13.5">
      <c r="A60" s="338" t="s">
        <v>440</v>
      </c>
      <c r="B60" s="304">
        <f>Detail!C268</f>
        <v>182</v>
      </c>
      <c r="C60" s="304">
        <f>Detail!D268</f>
        <v>845</v>
      </c>
      <c r="D60" s="304">
        <f>Detail!F268</f>
        <v>850</v>
      </c>
      <c r="E60" s="305">
        <f>Detail!H268</f>
        <v>0</v>
      </c>
      <c r="F60" s="304">
        <f>Detail!I268</f>
        <v>0</v>
      </c>
      <c r="G60" s="304">
        <f>Detail!J268</f>
        <v>0</v>
      </c>
      <c r="H60" s="304">
        <f>Detail!K268</f>
        <v>0</v>
      </c>
    </row>
    <row r="61" spans="1:8" ht="13.5">
      <c r="A61" s="338" t="s">
        <v>232</v>
      </c>
      <c r="B61" s="304">
        <f>Detail!C288</f>
        <v>11621</v>
      </c>
      <c r="C61" s="304">
        <f>Detail!D288</f>
        <v>13871</v>
      </c>
      <c r="D61" s="304">
        <f>Detail!F288</f>
        <v>13904</v>
      </c>
      <c r="E61" s="305">
        <f>Detail!H288</f>
        <v>0</v>
      </c>
      <c r="F61" s="304">
        <f>Detail!I288</f>
        <v>0</v>
      </c>
      <c r="G61" s="304">
        <f>Detail!J288</f>
        <v>0</v>
      </c>
      <c r="H61" s="304">
        <f>Detail!K288</f>
        <v>0</v>
      </c>
    </row>
    <row r="62" spans="1:8" ht="13.5">
      <c r="A62" s="338" t="s">
        <v>464</v>
      </c>
      <c r="B62" s="304">
        <f>Detail!C281</f>
        <v>63786</v>
      </c>
      <c r="C62" s="304">
        <f>Detail!D281</f>
        <v>53603</v>
      </c>
      <c r="D62" s="304">
        <f>Detail!F281</f>
        <v>59490</v>
      </c>
      <c r="E62" s="305">
        <f>Detail!H281</f>
        <v>0</v>
      </c>
      <c r="F62" s="304">
        <f>Detail!I281</f>
        <v>0</v>
      </c>
      <c r="G62" s="304">
        <f>Detail!J281</f>
        <v>0</v>
      </c>
      <c r="H62" s="304">
        <f>Detail!K281</f>
        <v>0</v>
      </c>
    </row>
    <row r="63" spans="1:8" ht="13.5">
      <c r="A63" s="338" t="s">
        <v>460</v>
      </c>
      <c r="B63" s="304">
        <f>Detail!C278</f>
        <v>80512</v>
      </c>
      <c r="C63" s="304">
        <f>Detail!D278</f>
        <v>102679</v>
      </c>
      <c r="D63" s="304">
        <f>Detail!F278</f>
        <v>152412</v>
      </c>
      <c r="E63" s="331">
        <f>Detail!H278</f>
        <v>0</v>
      </c>
      <c r="F63" s="304">
        <f>Detail!I278</f>
        <v>0</v>
      </c>
      <c r="G63" s="304">
        <f>Detail!J278</f>
        <v>0</v>
      </c>
      <c r="H63" s="304">
        <f>Detail!K278</f>
        <v>0</v>
      </c>
    </row>
    <row r="64" spans="1:8" ht="13.5">
      <c r="A64" s="322" t="s">
        <v>569</v>
      </c>
      <c r="B64" s="323">
        <f aca="true" t="shared" si="14" ref="B64:H64">SUM(B59:B63)</f>
        <v>541541</v>
      </c>
      <c r="C64" s="323">
        <f t="shared" si="14"/>
        <v>546681</v>
      </c>
      <c r="D64" s="323">
        <f t="shared" si="14"/>
        <v>607655</v>
      </c>
      <c r="E64" s="324">
        <f t="shared" si="14"/>
        <v>0</v>
      </c>
      <c r="F64" s="323">
        <f t="shared" si="14"/>
        <v>0</v>
      </c>
      <c r="G64" s="323">
        <f t="shared" si="14"/>
        <v>0</v>
      </c>
      <c r="H64" s="323">
        <f t="shared" si="14"/>
        <v>0</v>
      </c>
    </row>
    <row r="65" spans="1:8" ht="13.5">
      <c r="A65" s="338" t="s">
        <v>481</v>
      </c>
      <c r="B65" s="304">
        <f>Detail!C291</f>
        <v>171672</v>
      </c>
      <c r="C65" s="304">
        <f>Detail!D291</f>
        <v>178495</v>
      </c>
      <c r="D65" s="304">
        <f>Detail!F291</f>
        <v>184565</v>
      </c>
      <c r="E65" s="334">
        <f>Detail!H291</f>
        <v>72827</v>
      </c>
      <c r="F65" s="304">
        <f>Detail!I291</f>
        <v>72827</v>
      </c>
      <c r="G65" s="304">
        <f>Detail!J291</f>
        <v>72827</v>
      </c>
      <c r="H65" s="304">
        <f>Detail!K291</f>
        <v>72827</v>
      </c>
    </row>
    <row r="66" spans="1:8" ht="13.5">
      <c r="A66" s="338" t="s">
        <v>494</v>
      </c>
      <c r="B66" s="304">
        <f>Detail!C300</f>
        <v>208677</v>
      </c>
      <c r="C66" s="304">
        <f>Detail!D300</f>
        <v>203507</v>
      </c>
      <c r="D66" s="304">
        <f>Detail!F300</f>
        <v>260459</v>
      </c>
      <c r="E66" s="305">
        <f>Detail!H300</f>
        <v>0</v>
      </c>
      <c r="F66" s="304">
        <f>Detail!I300</f>
        <v>0</v>
      </c>
      <c r="G66" s="304">
        <f>Detail!J300</f>
        <v>0</v>
      </c>
      <c r="H66" s="304">
        <f>Detail!K300</f>
        <v>0</v>
      </c>
    </row>
    <row r="67" spans="1:8" ht="13.5">
      <c r="A67" s="338" t="s">
        <v>501</v>
      </c>
      <c r="B67" s="304">
        <f>Detail!C306</f>
        <v>53119</v>
      </c>
      <c r="C67" s="304">
        <f>Detail!D306</f>
        <v>12621</v>
      </c>
      <c r="D67" s="304">
        <f>Detail!F306</f>
        <v>28440</v>
      </c>
      <c r="E67" s="305">
        <f>Detail!H306</f>
        <v>0</v>
      </c>
      <c r="F67" s="304">
        <f>Detail!I306</f>
        <v>0</v>
      </c>
      <c r="G67" s="304">
        <f>Detail!J306</f>
        <v>0</v>
      </c>
      <c r="H67" s="304">
        <f>Detail!K306</f>
        <v>0</v>
      </c>
    </row>
    <row r="68" spans="1:8" ht="13.5">
      <c r="A68" s="338" t="s">
        <v>508</v>
      </c>
      <c r="B68" s="304">
        <f>Detail!C310</f>
        <v>60424</v>
      </c>
      <c r="C68" s="304">
        <f>Detail!D310</f>
        <v>114566</v>
      </c>
      <c r="D68" s="304">
        <f>Detail!F310</f>
        <v>100035</v>
      </c>
      <c r="E68" s="305">
        <f>Detail!H310</f>
        <v>0</v>
      </c>
      <c r="F68" s="304">
        <f>Detail!I310</f>
        <v>0</v>
      </c>
      <c r="G68" s="304">
        <f>Detail!J310</f>
        <v>0</v>
      </c>
      <c r="H68" s="304">
        <f>Detail!K310</f>
        <v>0</v>
      </c>
    </row>
    <row r="69" spans="1:8" ht="13.5">
      <c r="A69" s="338" t="s">
        <v>520</v>
      </c>
      <c r="B69" s="304">
        <f>Detail!C317</f>
        <v>47649</v>
      </c>
      <c r="C69" s="304">
        <f>Detail!D317</f>
        <v>37492</v>
      </c>
      <c r="D69" s="304">
        <f>Detail!F317</f>
        <v>34156</v>
      </c>
      <c r="E69" s="305">
        <f>Detail!H317</f>
        <v>0</v>
      </c>
      <c r="F69" s="304">
        <f>Detail!I317</f>
        <v>0</v>
      </c>
      <c r="G69" s="304">
        <f>Detail!J317</f>
        <v>0</v>
      </c>
      <c r="H69" s="304">
        <f>Detail!K317</f>
        <v>0</v>
      </c>
    </row>
    <row r="70" spans="1:8" ht="13.5">
      <c r="A70" s="338" t="s">
        <v>570</v>
      </c>
      <c r="B70" s="304">
        <f>Detail!C323</f>
        <v>0</v>
      </c>
      <c r="C70" s="304">
        <f>Detail!D323</f>
        <v>0</v>
      </c>
      <c r="D70" s="304">
        <f>Detail!F323</f>
        <v>0</v>
      </c>
      <c r="E70" s="331">
        <f>Detail!H323</f>
        <v>0</v>
      </c>
      <c r="F70" s="304">
        <f>Detail!I323</f>
        <v>0</v>
      </c>
      <c r="G70" s="304">
        <f>Detail!J323</f>
        <v>0</v>
      </c>
      <c r="H70" s="304">
        <f>Detail!K323</f>
        <v>0</v>
      </c>
    </row>
    <row r="71" spans="1:8" ht="13.5">
      <c r="A71" s="322" t="s">
        <v>571</v>
      </c>
      <c r="B71" s="323">
        <f aca="true" t="shared" si="15" ref="B71:H71">SUM(B65:B70)</f>
        <v>541541</v>
      </c>
      <c r="C71" s="323">
        <f t="shared" si="15"/>
        <v>546681</v>
      </c>
      <c r="D71" s="323">
        <f t="shared" si="15"/>
        <v>607655</v>
      </c>
      <c r="E71" s="324">
        <f t="shared" si="15"/>
        <v>72827</v>
      </c>
      <c r="F71" s="323">
        <f t="shared" si="15"/>
        <v>72827</v>
      </c>
      <c r="G71" s="323">
        <f t="shared" si="15"/>
        <v>72827</v>
      </c>
      <c r="H71" s="323">
        <f t="shared" si="15"/>
        <v>72827</v>
      </c>
    </row>
    <row r="72" spans="1:8" ht="13.5">
      <c r="A72" s="364" t="s">
        <v>541</v>
      </c>
      <c r="B72" s="337">
        <f>Detail!C328</f>
        <v>1716</v>
      </c>
      <c r="C72" s="337">
        <f>Detail!D328</f>
        <v>7375</v>
      </c>
      <c r="D72" s="337">
        <f>Detail!F328</f>
        <v>6944</v>
      </c>
      <c r="E72" s="337">
        <f>Detail!H328</f>
        <v>0</v>
      </c>
      <c r="F72" s="337">
        <f>Detail!I328</f>
        <v>0</v>
      </c>
      <c r="G72" s="337">
        <f>Detail!J328</f>
        <v>0</v>
      </c>
      <c r="H72" s="337">
        <f>Detail!K328</f>
        <v>0</v>
      </c>
    </row>
    <row r="73" spans="1:8" ht="13.5">
      <c r="A73" s="365" t="s">
        <v>572</v>
      </c>
      <c r="B73" s="304">
        <f>B64-B71</f>
        <v>0</v>
      </c>
      <c r="C73" s="304">
        <f aca="true" t="shared" si="16" ref="C73:H73">C64-C71</f>
        <v>0</v>
      </c>
      <c r="D73" s="304">
        <f t="shared" si="16"/>
        <v>0</v>
      </c>
      <c r="E73" s="305">
        <f t="shared" si="16"/>
        <v>-72827</v>
      </c>
      <c r="F73" s="304">
        <f t="shared" si="16"/>
        <v>-72827</v>
      </c>
      <c r="G73" s="304">
        <f t="shared" si="16"/>
        <v>-72827</v>
      </c>
      <c r="H73" s="304">
        <f t="shared" si="16"/>
        <v>-72827</v>
      </c>
    </row>
    <row r="75" ht="13.5">
      <c r="A75" s="365"/>
    </row>
  </sheetData>
  <mergeCells count="1">
    <mergeCell ref="F3:H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1:F243"/>
  <sheetViews>
    <sheetView tabSelected="1" zoomScale="75" zoomScaleNormal="75" workbookViewId="0" topLeftCell="A214">
      <selection activeCell="C9" sqref="C9"/>
    </sheetView>
  </sheetViews>
  <sheetFormatPr defaultColWidth="9.140625" defaultRowHeight="12.75"/>
  <cols>
    <col min="1" max="1" width="4.8515625" style="87" customWidth="1"/>
    <col min="2" max="2" width="122.140625" style="100" customWidth="1"/>
    <col min="3" max="3" width="53.00390625" style="87" customWidth="1"/>
    <col min="4" max="16384" width="9.140625" style="87" customWidth="1"/>
  </cols>
  <sheetData>
    <row r="1" ht="15.75">
      <c r="B1" s="88" t="s">
        <v>920</v>
      </c>
    </row>
    <row r="2" ht="15.75">
      <c r="B2" s="89" t="s">
        <v>99</v>
      </c>
    </row>
    <row r="3" ht="15.75">
      <c r="B3" s="90" t="s">
        <v>101</v>
      </c>
    </row>
    <row r="4" ht="31.5">
      <c r="B4" s="91" t="s">
        <v>921</v>
      </c>
    </row>
    <row r="5" ht="94.5">
      <c r="B5" s="91" t="s">
        <v>922</v>
      </c>
    </row>
    <row r="6" ht="15.75">
      <c r="B6" s="90"/>
    </row>
    <row r="7" ht="15.75">
      <c r="B7" s="90" t="s">
        <v>103</v>
      </c>
    </row>
    <row r="8" ht="15.75">
      <c r="B8" s="92" t="s">
        <v>923</v>
      </c>
    </row>
    <row r="9" ht="110.25">
      <c r="B9" s="91" t="s">
        <v>924</v>
      </c>
    </row>
    <row r="10" ht="31.5">
      <c r="B10" s="91" t="s">
        <v>925</v>
      </c>
    </row>
    <row r="11" ht="15.75">
      <c r="B11" s="93"/>
    </row>
    <row r="12" ht="15.75">
      <c r="B12" s="92" t="s">
        <v>926</v>
      </c>
    </row>
    <row r="13" ht="31.5">
      <c r="B13" s="91" t="s">
        <v>936</v>
      </c>
    </row>
    <row r="14" ht="15.75">
      <c r="B14" s="91"/>
    </row>
    <row r="15" ht="15.75">
      <c r="B15" s="92" t="s">
        <v>109</v>
      </c>
    </row>
    <row r="16" ht="29.25">
      <c r="B16" s="94" t="s">
        <v>937</v>
      </c>
    </row>
    <row r="17" ht="15.75">
      <c r="B17" s="94" t="s">
        <v>938</v>
      </c>
    </row>
    <row r="18" ht="15.75">
      <c r="B18" s="94"/>
    </row>
    <row r="19" ht="45">
      <c r="B19" s="95" t="s">
        <v>939</v>
      </c>
    </row>
    <row r="20" ht="15.75">
      <c r="B20" s="95"/>
    </row>
    <row r="21" ht="15.75">
      <c r="B21" s="92" t="s">
        <v>940</v>
      </c>
    </row>
    <row r="22" ht="31.5">
      <c r="B22" s="91" t="s">
        <v>941</v>
      </c>
    </row>
    <row r="23" ht="63">
      <c r="B23" s="91" t="s">
        <v>942</v>
      </c>
    </row>
    <row r="24" ht="15.75">
      <c r="B24" s="91"/>
    </row>
    <row r="25" ht="47.25">
      <c r="B25" s="91" t="s">
        <v>943</v>
      </c>
    </row>
    <row r="26" ht="31.5">
      <c r="B26" s="91" t="s">
        <v>944</v>
      </c>
    </row>
    <row r="27" ht="15.75">
      <c r="B27" s="91"/>
    </row>
    <row r="28" ht="15.75">
      <c r="B28" s="92" t="s">
        <v>945</v>
      </c>
    </row>
    <row r="29" ht="15.75">
      <c r="B29" s="91" t="s">
        <v>946</v>
      </c>
    </row>
    <row r="30" ht="31.5">
      <c r="B30" s="91" t="s">
        <v>947</v>
      </c>
    </row>
    <row r="31" ht="15.75">
      <c r="B31" s="91"/>
    </row>
    <row r="32" ht="94.5">
      <c r="B32" s="92" t="s">
        <v>60</v>
      </c>
    </row>
    <row r="33" ht="15.75">
      <c r="B33" s="92"/>
    </row>
    <row r="34" ht="15.75">
      <c r="B34" s="92" t="s">
        <v>119</v>
      </c>
    </row>
    <row r="35" ht="31.5">
      <c r="B35" s="91" t="s">
        <v>61</v>
      </c>
    </row>
    <row r="36" ht="15.75">
      <c r="B36" s="91"/>
    </row>
    <row r="37" ht="47.25">
      <c r="B37" s="92" t="s">
        <v>62</v>
      </c>
    </row>
    <row r="38" ht="15.75">
      <c r="B38" s="91"/>
    </row>
    <row r="39" ht="15.75">
      <c r="B39" s="92" t="s">
        <v>128</v>
      </c>
    </row>
    <row r="40" ht="15.75">
      <c r="B40" s="91" t="s">
        <v>948</v>
      </c>
    </row>
    <row r="41" ht="15.75">
      <c r="B41" s="91"/>
    </row>
    <row r="42" ht="15.75">
      <c r="B42" s="92" t="s">
        <v>130</v>
      </c>
    </row>
    <row r="43" ht="31.5">
      <c r="B43" s="91" t="s">
        <v>949</v>
      </c>
    </row>
    <row r="44" ht="31.5">
      <c r="B44" s="91" t="s">
        <v>950</v>
      </c>
    </row>
    <row r="45" ht="15.75">
      <c r="B45" s="91"/>
    </row>
    <row r="46" ht="47.25">
      <c r="B46" s="92" t="s">
        <v>951</v>
      </c>
    </row>
    <row r="47" ht="15.75">
      <c r="B47" s="92"/>
    </row>
    <row r="48" ht="47.25">
      <c r="B48" s="92" t="s">
        <v>952</v>
      </c>
    </row>
    <row r="49" ht="15.75">
      <c r="B49" s="91" t="s">
        <v>953</v>
      </c>
    </row>
    <row r="50" ht="15.75">
      <c r="B50" s="92"/>
    </row>
    <row r="51" ht="63">
      <c r="B51" s="92" t="s">
        <v>954</v>
      </c>
    </row>
    <row r="52" ht="15.75">
      <c r="B52" s="92"/>
    </row>
    <row r="53" ht="47.25">
      <c r="B53" s="92" t="s">
        <v>63</v>
      </c>
    </row>
    <row r="54" ht="15.75">
      <c r="B54" s="91"/>
    </row>
    <row r="55" ht="15.75">
      <c r="B55" s="92"/>
    </row>
    <row r="56" ht="15.75">
      <c r="B56" s="96"/>
    </row>
    <row r="57" ht="15.75">
      <c r="B57" s="92" t="s">
        <v>955</v>
      </c>
    </row>
    <row r="58" ht="15.75">
      <c r="B58" s="92"/>
    </row>
    <row r="59" ht="15.75">
      <c r="B59" s="92" t="s">
        <v>684</v>
      </c>
    </row>
    <row r="60" ht="31.5">
      <c r="B60" s="91" t="s">
        <v>956</v>
      </c>
    </row>
    <row r="61" ht="15.75">
      <c r="B61" s="91"/>
    </row>
    <row r="62" ht="78.75">
      <c r="B62" s="91" t="s">
        <v>957</v>
      </c>
    </row>
    <row r="63" ht="15.75">
      <c r="B63" s="91"/>
    </row>
    <row r="64" ht="47.25">
      <c r="B64" s="91" t="s">
        <v>958</v>
      </c>
    </row>
    <row r="65" ht="15.75">
      <c r="B65" s="91"/>
    </row>
    <row r="66" ht="15.75">
      <c r="B66" s="91" t="s">
        <v>959</v>
      </c>
    </row>
    <row r="67" ht="15.75">
      <c r="B67" s="91"/>
    </row>
    <row r="68" ht="15.75">
      <c r="B68" s="91" t="s">
        <v>960</v>
      </c>
    </row>
    <row r="69" ht="15.75">
      <c r="B69" s="91"/>
    </row>
    <row r="70" ht="63">
      <c r="B70" s="91" t="s">
        <v>961</v>
      </c>
    </row>
    <row r="71" ht="15.75">
      <c r="B71" s="91"/>
    </row>
    <row r="72" ht="15.75">
      <c r="B72" s="91" t="s">
        <v>962</v>
      </c>
    </row>
    <row r="73" ht="15.75">
      <c r="B73" s="91"/>
    </row>
    <row r="74" ht="63">
      <c r="B74" s="91" t="s">
        <v>963</v>
      </c>
    </row>
    <row r="75" ht="15.75">
      <c r="B75" s="91"/>
    </row>
    <row r="76" ht="31.5">
      <c r="B76" s="91" t="s">
        <v>964</v>
      </c>
    </row>
    <row r="77" ht="15.75">
      <c r="B77" s="91"/>
    </row>
    <row r="78" ht="31.5">
      <c r="B78" s="91" t="s">
        <v>965</v>
      </c>
    </row>
    <row r="79" ht="15.75">
      <c r="B79" s="91"/>
    </row>
    <row r="80" ht="31.5">
      <c r="B80" s="91" t="s">
        <v>966</v>
      </c>
    </row>
    <row r="81" ht="15.75">
      <c r="B81" s="91"/>
    </row>
    <row r="82" ht="47.25">
      <c r="B82" s="91" t="s">
        <v>967</v>
      </c>
    </row>
    <row r="83" ht="15.75">
      <c r="B83" s="91"/>
    </row>
    <row r="84" ht="31.5">
      <c r="B84" s="91" t="s">
        <v>968</v>
      </c>
    </row>
    <row r="85" ht="15.75">
      <c r="B85" s="97"/>
    </row>
    <row r="86" ht="15.75">
      <c r="B86" s="92" t="s">
        <v>685</v>
      </c>
    </row>
    <row r="87" ht="31.5">
      <c r="B87" s="91" t="s">
        <v>969</v>
      </c>
    </row>
    <row r="88" ht="15.75">
      <c r="B88" s="91"/>
    </row>
    <row r="89" ht="47.25">
      <c r="B89" s="91" t="s">
        <v>970</v>
      </c>
    </row>
    <row r="90" ht="15.75">
      <c r="B90" s="92"/>
    </row>
    <row r="91" ht="15.75">
      <c r="B91" s="92"/>
    </row>
    <row r="92" ht="15.75">
      <c r="B92" s="92" t="s">
        <v>894</v>
      </c>
    </row>
    <row r="93" ht="31.5">
      <c r="B93" s="91" t="s">
        <v>971</v>
      </c>
    </row>
    <row r="94" ht="15.75">
      <c r="B94" s="91"/>
    </row>
    <row r="95" ht="31.5">
      <c r="B95" s="91" t="s">
        <v>972</v>
      </c>
    </row>
    <row r="96" ht="15.75">
      <c r="B96" s="91"/>
    </row>
    <row r="97" ht="15.75">
      <c r="B97" s="92" t="s">
        <v>973</v>
      </c>
    </row>
    <row r="98" ht="47.25">
      <c r="B98" s="91" t="s">
        <v>974</v>
      </c>
    </row>
    <row r="99" ht="15.75">
      <c r="B99" s="91"/>
    </row>
    <row r="100" ht="31.5">
      <c r="B100" s="91" t="s">
        <v>975</v>
      </c>
    </row>
    <row r="101" ht="15.75">
      <c r="B101" s="91"/>
    </row>
    <row r="102" ht="15.75">
      <c r="B102" s="91"/>
    </row>
    <row r="103" ht="15.75">
      <c r="B103" s="92" t="s">
        <v>206</v>
      </c>
    </row>
    <row r="104" ht="31.5">
      <c r="B104" s="91" t="s">
        <v>976</v>
      </c>
    </row>
    <row r="105" ht="15.75">
      <c r="B105" s="91"/>
    </row>
    <row r="106" ht="15.75">
      <c r="B106" s="98" t="s">
        <v>977</v>
      </c>
    </row>
    <row r="107" ht="47.25">
      <c r="B107" s="98" t="s">
        <v>978</v>
      </c>
    </row>
    <row r="108" ht="15.75">
      <c r="B108" s="91"/>
    </row>
    <row r="109" ht="15.75">
      <c r="B109" s="92" t="s">
        <v>979</v>
      </c>
    </row>
    <row r="110" ht="31.5">
      <c r="B110" s="91" t="s">
        <v>980</v>
      </c>
    </row>
    <row r="111" ht="15.75">
      <c r="B111" s="91"/>
    </row>
    <row r="112" ht="15.75">
      <c r="B112" s="92" t="s">
        <v>210</v>
      </c>
    </row>
    <row r="113" ht="47.25">
      <c r="B113" s="91" t="s">
        <v>981</v>
      </c>
    </row>
    <row r="114" ht="20.25" customHeight="1">
      <c r="B114" s="91" t="s">
        <v>982</v>
      </c>
    </row>
    <row r="115" ht="31.5">
      <c r="B115" s="91" t="s">
        <v>0</v>
      </c>
    </row>
    <row r="116" ht="15.75">
      <c r="B116" s="91"/>
    </row>
    <row r="117" ht="15.75">
      <c r="B117" s="92" t="s">
        <v>212</v>
      </c>
    </row>
    <row r="118" ht="47.25">
      <c r="B118" s="91" t="s">
        <v>1</v>
      </c>
    </row>
    <row r="119" ht="47.25">
      <c r="B119" s="91" t="s">
        <v>2</v>
      </c>
    </row>
    <row r="120" ht="15.75">
      <c r="B120" s="91"/>
    </row>
    <row r="121" ht="31.5">
      <c r="B121" s="91" t="s">
        <v>3</v>
      </c>
    </row>
    <row r="122" ht="15.75">
      <c r="B122" s="93"/>
    </row>
    <row r="123" ht="15.75">
      <c r="B123" s="92" t="s">
        <v>224</v>
      </c>
    </row>
    <row r="124" ht="15.75">
      <c r="B124" s="91" t="s">
        <v>4</v>
      </c>
    </row>
    <row r="125" ht="15.75">
      <c r="B125" s="91"/>
    </row>
    <row r="126" ht="15.75">
      <c r="B126" s="92" t="s">
        <v>226</v>
      </c>
    </row>
    <row r="127" ht="47.25">
      <c r="B127" s="91" t="s">
        <v>5</v>
      </c>
    </row>
    <row r="128" ht="63">
      <c r="B128" s="91" t="s">
        <v>6</v>
      </c>
    </row>
    <row r="129" ht="15.75">
      <c r="B129" s="91" t="s">
        <v>7</v>
      </c>
    </row>
    <row r="130" ht="15.75">
      <c r="B130" s="91"/>
    </row>
    <row r="131" ht="31.5">
      <c r="B131" s="91" t="s">
        <v>8</v>
      </c>
    </row>
    <row r="132" ht="78.75">
      <c r="B132" s="91" t="s">
        <v>9</v>
      </c>
    </row>
    <row r="133" ht="15.75">
      <c r="B133" s="91"/>
    </row>
    <row r="134" ht="31.5">
      <c r="B134" s="91" t="s">
        <v>10</v>
      </c>
    </row>
    <row r="135" ht="15.75">
      <c r="B135" s="91"/>
    </row>
    <row r="136" ht="15.75">
      <c r="B136" s="92" t="s">
        <v>228</v>
      </c>
    </row>
    <row r="137" ht="63">
      <c r="B137" s="91" t="s">
        <v>11</v>
      </c>
    </row>
    <row r="138" ht="31.5">
      <c r="B138" s="91" t="s">
        <v>12</v>
      </c>
    </row>
    <row r="139" ht="15.75">
      <c r="B139" s="97"/>
    </row>
    <row r="140" ht="31.5">
      <c r="B140" s="98" t="s">
        <v>13</v>
      </c>
    </row>
    <row r="141" ht="15.75">
      <c r="B141" s="91"/>
    </row>
    <row r="142" ht="15.75">
      <c r="B142" s="91" t="s">
        <v>14</v>
      </c>
    </row>
    <row r="143" ht="15.75">
      <c r="B143" s="91"/>
    </row>
    <row r="144" ht="15.75">
      <c r="B144" s="92" t="s">
        <v>15</v>
      </c>
    </row>
    <row r="145" ht="31.5">
      <c r="B145" s="91" t="s">
        <v>16</v>
      </c>
    </row>
    <row r="146" ht="15.75">
      <c r="B146" s="91"/>
    </row>
    <row r="147" ht="15.75">
      <c r="B147" s="92" t="s">
        <v>17</v>
      </c>
    </row>
    <row r="148" ht="47.25">
      <c r="B148" s="91" t="s">
        <v>18</v>
      </c>
    </row>
    <row r="149" ht="15.75">
      <c r="B149" s="91"/>
    </row>
    <row r="150" ht="15.75">
      <c r="B150" s="92" t="s">
        <v>234</v>
      </c>
    </row>
    <row r="151" ht="31.5">
      <c r="B151" s="91" t="s">
        <v>19</v>
      </c>
    </row>
    <row r="152" ht="15.75">
      <c r="B152" s="91"/>
    </row>
    <row r="153" ht="15.75">
      <c r="B153" s="92" t="s">
        <v>20</v>
      </c>
    </row>
    <row r="154" ht="47.25">
      <c r="B154" s="91" t="s">
        <v>21</v>
      </c>
    </row>
    <row r="155" ht="15.75">
      <c r="B155" s="91"/>
    </row>
    <row r="156" ht="15.75">
      <c r="B156" s="92" t="s">
        <v>239</v>
      </c>
    </row>
    <row r="157" ht="47.25">
      <c r="B157" s="91" t="s">
        <v>22</v>
      </c>
    </row>
    <row r="158" ht="15.75">
      <c r="B158" s="91"/>
    </row>
    <row r="159" ht="15.75">
      <c r="B159" s="91" t="s">
        <v>23</v>
      </c>
    </row>
    <row r="160" ht="15.75">
      <c r="B160" s="91"/>
    </row>
    <row r="161" ht="15.75">
      <c r="B161" s="91" t="s">
        <v>24</v>
      </c>
    </row>
    <row r="162" ht="15.75">
      <c r="B162" s="91"/>
    </row>
    <row r="163" ht="15.75">
      <c r="B163" s="92" t="s">
        <v>25</v>
      </c>
    </row>
    <row r="164" ht="78.75">
      <c r="B164" s="91" t="s">
        <v>27</v>
      </c>
    </row>
    <row r="165" ht="15.75">
      <c r="B165" s="91"/>
    </row>
    <row r="166" ht="15.75">
      <c r="B166" s="92" t="s">
        <v>252</v>
      </c>
    </row>
    <row r="167" ht="31.5">
      <c r="B167" s="91" t="s">
        <v>28</v>
      </c>
    </row>
    <row r="168" ht="31.5">
      <c r="B168" s="91" t="s">
        <v>29</v>
      </c>
    </row>
    <row r="169" ht="15.75">
      <c r="B169" s="91"/>
    </row>
    <row r="170" ht="15.75">
      <c r="B170" s="92" t="s">
        <v>30</v>
      </c>
    </row>
    <row r="171" ht="63">
      <c r="B171" s="91" t="s">
        <v>31</v>
      </c>
    </row>
    <row r="172" ht="15.75">
      <c r="B172" s="91"/>
    </row>
    <row r="173" ht="15.75">
      <c r="B173" s="92" t="s">
        <v>256</v>
      </c>
    </row>
    <row r="174" ht="31.5">
      <c r="B174" s="91" t="s">
        <v>32</v>
      </c>
    </row>
    <row r="175" ht="15.75">
      <c r="B175" s="91"/>
    </row>
    <row r="176" ht="15.75">
      <c r="B176" s="92" t="s">
        <v>258</v>
      </c>
    </row>
    <row r="177" ht="15.75">
      <c r="B177" s="91" t="s">
        <v>33</v>
      </c>
    </row>
    <row r="178" ht="15.75">
      <c r="B178" s="91"/>
    </row>
    <row r="179" ht="15.75">
      <c r="B179" s="92" t="s">
        <v>34</v>
      </c>
    </row>
    <row r="180" ht="31.5">
      <c r="B180" s="91" t="s">
        <v>35</v>
      </c>
    </row>
    <row r="181" ht="15.75">
      <c r="B181" s="91"/>
    </row>
    <row r="182" ht="47.25">
      <c r="B182" s="92" t="s">
        <v>36</v>
      </c>
    </row>
    <row r="183" ht="15.75">
      <c r="B183" s="91"/>
    </row>
    <row r="184" ht="15.75">
      <c r="B184" s="92" t="s">
        <v>267</v>
      </c>
    </row>
    <row r="185" ht="31.5">
      <c r="B185" s="91" t="s">
        <v>37</v>
      </c>
    </row>
    <row r="186" ht="15.75">
      <c r="B186" s="91"/>
    </row>
    <row r="187" ht="15.75">
      <c r="B187" s="92" t="s">
        <v>126</v>
      </c>
    </row>
    <row r="188" ht="15.75">
      <c r="B188" s="91" t="s">
        <v>38</v>
      </c>
    </row>
    <row r="189" ht="47.25">
      <c r="B189" s="91" t="s">
        <v>39</v>
      </c>
    </row>
    <row r="190" ht="15.75">
      <c r="B190" s="91"/>
    </row>
    <row r="191" ht="15.75">
      <c r="B191" s="91" t="s">
        <v>40</v>
      </c>
    </row>
    <row r="192" ht="15.75">
      <c r="B192" s="91"/>
    </row>
    <row r="193" ht="15.75">
      <c r="B193" s="92" t="s">
        <v>128</v>
      </c>
    </row>
    <row r="194" ht="15.75">
      <c r="B194" s="91" t="s">
        <v>41</v>
      </c>
    </row>
    <row r="195" ht="15.75">
      <c r="B195" s="91"/>
    </row>
    <row r="196" ht="15.75">
      <c r="B196" s="92" t="s">
        <v>130</v>
      </c>
    </row>
    <row r="197" ht="31.5">
      <c r="B197" s="91" t="s">
        <v>42</v>
      </c>
    </row>
    <row r="198" ht="15.75">
      <c r="B198" s="91"/>
    </row>
    <row r="199" ht="15.75">
      <c r="B199" s="92" t="s">
        <v>43</v>
      </c>
    </row>
    <row r="200" ht="31.5">
      <c r="B200" s="91" t="s">
        <v>44</v>
      </c>
    </row>
    <row r="201" ht="15.75">
      <c r="B201" s="91"/>
    </row>
    <row r="202" ht="47.25">
      <c r="B202" s="91" t="s">
        <v>45</v>
      </c>
    </row>
    <row r="203" ht="15.75">
      <c r="B203" s="91"/>
    </row>
    <row r="204" ht="15.75">
      <c r="B204" s="92" t="s">
        <v>46</v>
      </c>
    </row>
    <row r="205" ht="63">
      <c r="B205" s="91" t="s">
        <v>47</v>
      </c>
    </row>
    <row r="206" ht="15.75">
      <c r="B206" s="91"/>
    </row>
    <row r="207" ht="78.75">
      <c r="B207" s="99" t="s">
        <v>48</v>
      </c>
    </row>
    <row r="208" ht="15.75">
      <c r="B208" s="91"/>
    </row>
    <row r="209" ht="47.25">
      <c r="B209" s="99" t="s">
        <v>49</v>
      </c>
    </row>
    <row r="210" ht="15.75">
      <c r="B210" s="91"/>
    </row>
    <row r="211" ht="63">
      <c r="B211" s="91" t="s">
        <v>50</v>
      </c>
    </row>
    <row r="212" ht="15.75">
      <c r="B212" s="91"/>
    </row>
    <row r="213" ht="47.25">
      <c r="B213" s="92" t="s">
        <v>64</v>
      </c>
    </row>
    <row r="214" ht="15.75">
      <c r="B214" s="91"/>
    </row>
    <row r="215" ht="47.25">
      <c r="B215" s="92" t="s">
        <v>65</v>
      </c>
    </row>
    <row r="216" ht="15.75">
      <c r="B216" s="91"/>
    </row>
    <row r="217" ht="63">
      <c r="B217" s="91" t="s">
        <v>51</v>
      </c>
    </row>
    <row r="218" ht="15.75">
      <c r="B218" s="91" t="s">
        <v>52</v>
      </c>
    </row>
    <row r="219" ht="15.75">
      <c r="B219" s="91"/>
    </row>
    <row r="220" ht="47.25">
      <c r="B220" s="92" t="s">
        <v>66</v>
      </c>
    </row>
    <row r="221" ht="15.75">
      <c r="B221" s="87"/>
    </row>
    <row r="222" ht="15.75">
      <c r="B222" s="87"/>
    </row>
    <row r="223" ht="94.5">
      <c r="B223" s="92" t="s">
        <v>67</v>
      </c>
    </row>
    <row r="224" ht="15.75">
      <c r="B224" s="91"/>
    </row>
    <row r="226" spans="2:3" ht="20.25">
      <c r="B226" s="102" t="s">
        <v>883</v>
      </c>
      <c r="C226" s="103" t="s">
        <v>53</v>
      </c>
    </row>
    <row r="228" spans="2:3" ht="31.5">
      <c r="B228" s="88" t="s">
        <v>55</v>
      </c>
      <c r="C228" s="91" t="s">
        <v>54</v>
      </c>
    </row>
    <row r="229" spans="2:3" ht="63">
      <c r="B229" s="100" t="s">
        <v>79</v>
      </c>
      <c r="C229" s="91" t="s">
        <v>56</v>
      </c>
    </row>
    <row r="230" spans="2:3" ht="78.75">
      <c r="B230" s="88" t="s">
        <v>81</v>
      </c>
      <c r="C230" s="91" t="s">
        <v>80</v>
      </c>
    </row>
    <row r="231" spans="2:3" ht="63">
      <c r="B231" s="88" t="s">
        <v>83</v>
      </c>
      <c r="C231" s="91" t="s">
        <v>82</v>
      </c>
    </row>
    <row r="232" spans="2:3" ht="78.75">
      <c r="B232" s="88" t="s">
        <v>85</v>
      </c>
      <c r="C232" s="91" t="s">
        <v>84</v>
      </c>
    </row>
    <row r="233" spans="2:3" ht="47.25">
      <c r="B233" s="88" t="s">
        <v>87</v>
      </c>
      <c r="C233" s="91" t="s">
        <v>86</v>
      </c>
    </row>
    <row r="234" spans="2:3" ht="63">
      <c r="B234" s="88" t="s">
        <v>89</v>
      </c>
      <c r="C234" s="91" t="s">
        <v>88</v>
      </c>
    </row>
    <row r="235" spans="2:3" ht="63">
      <c r="B235" s="88" t="s">
        <v>91</v>
      </c>
      <c r="C235" s="91" t="s">
        <v>90</v>
      </c>
    </row>
    <row r="236" spans="2:3" ht="63">
      <c r="B236" s="88" t="s">
        <v>93</v>
      </c>
      <c r="C236" s="91" t="s">
        <v>92</v>
      </c>
    </row>
    <row r="237" spans="2:3" ht="110.25">
      <c r="B237" s="88" t="s">
        <v>95</v>
      </c>
      <c r="C237" s="91" t="s">
        <v>94</v>
      </c>
    </row>
    <row r="239" spans="2:3" ht="299.25">
      <c r="B239" s="88" t="s">
        <v>97</v>
      </c>
      <c r="C239" s="101" t="s">
        <v>96</v>
      </c>
    </row>
    <row r="243" ht="15.75">
      <c r="F243" s="87" t="s">
        <v>870</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S51"/>
  <sheetViews>
    <sheetView workbookViewId="0" topLeftCell="A1">
      <selection activeCell="A3" sqref="A3"/>
    </sheetView>
  </sheetViews>
  <sheetFormatPr defaultColWidth="9.140625" defaultRowHeight="12.75"/>
  <cols>
    <col min="1" max="1" width="56.57421875" style="72" bestFit="1" customWidth="1"/>
    <col min="2" max="2" width="11.8515625" style="72" bestFit="1" customWidth="1"/>
    <col min="3" max="8" width="9.28125" style="72" bestFit="1" customWidth="1"/>
    <col min="9" max="9" width="2.7109375" style="72" customWidth="1"/>
    <col min="10" max="10" width="9.28125" style="72" bestFit="1" customWidth="1"/>
    <col min="11" max="15" width="9.140625" style="72" customWidth="1"/>
    <col min="16" max="16" width="2.421875" style="72" customWidth="1"/>
    <col min="17" max="17" width="9.28125" style="72" bestFit="1" customWidth="1"/>
    <col min="18" max="18" width="4.421875" style="72" customWidth="1"/>
    <col min="19" max="16384" width="9.140625" style="72" customWidth="1"/>
  </cols>
  <sheetData>
    <row r="1" spans="2:19" s="68" customFormat="1" ht="51">
      <c r="B1" s="69" t="s">
        <v>605</v>
      </c>
      <c r="C1" s="69"/>
      <c r="D1" s="69"/>
      <c r="E1" s="69"/>
      <c r="F1" s="69"/>
      <c r="G1" s="69"/>
      <c r="H1" s="69"/>
      <c r="J1" s="69" t="s">
        <v>823</v>
      </c>
      <c r="K1" s="69"/>
      <c r="L1" s="69"/>
      <c r="M1" s="69"/>
      <c r="N1" s="69"/>
      <c r="O1" s="69"/>
      <c r="Q1" s="70" t="s">
        <v>827</v>
      </c>
      <c r="S1" s="70" t="s">
        <v>826</v>
      </c>
    </row>
    <row r="2" spans="2:19" s="71" customFormat="1" ht="12.75">
      <c r="B2" s="22" t="s">
        <v>558</v>
      </c>
      <c r="C2" s="23" t="s">
        <v>552</v>
      </c>
      <c r="D2" s="24" t="s">
        <v>553</v>
      </c>
      <c r="E2" s="25" t="s">
        <v>554</v>
      </c>
      <c r="F2" s="23" t="s">
        <v>555</v>
      </c>
      <c r="G2" s="23" t="s">
        <v>556</v>
      </c>
      <c r="H2" s="23" t="s">
        <v>559</v>
      </c>
      <c r="J2" s="23" t="s">
        <v>864</v>
      </c>
      <c r="K2" s="23" t="s">
        <v>865</v>
      </c>
      <c r="L2" s="25" t="s">
        <v>866</v>
      </c>
      <c r="M2" s="23" t="s">
        <v>867</v>
      </c>
      <c r="N2" s="23" t="s">
        <v>868</v>
      </c>
      <c r="O2" s="23" t="s">
        <v>869</v>
      </c>
      <c r="Q2" s="22" t="s">
        <v>824</v>
      </c>
      <c r="R2" s="24"/>
      <c r="S2" s="25" t="s">
        <v>825</v>
      </c>
    </row>
    <row r="3" spans="2:19" ht="12.75">
      <c r="B3" s="27"/>
      <c r="C3" s="27"/>
      <c r="D3" s="27"/>
      <c r="E3" s="27"/>
      <c r="F3" s="27"/>
      <c r="G3" s="27"/>
      <c r="H3" s="27"/>
      <c r="J3" s="27"/>
      <c r="K3" s="27"/>
      <c r="L3" s="27"/>
      <c r="M3" s="27"/>
      <c r="N3" s="27"/>
      <c r="O3" s="27"/>
      <c r="Q3" s="27"/>
      <c r="R3" s="27"/>
      <c r="S3" s="27"/>
    </row>
    <row r="4" spans="1:19" s="75" customFormat="1" ht="12.75">
      <c r="A4" s="28" t="s">
        <v>68</v>
      </c>
      <c r="B4" s="73">
        <f>SUM(B5:B6)</f>
        <v>249081</v>
      </c>
      <c r="C4" s="73">
        <f aca="true" t="shared" si="0" ref="C4:H4">SUM(C5:C6)</f>
        <v>231644</v>
      </c>
      <c r="D4" s="73">
        <f t="shared" si="0"/>
        <v>213721</v>
      </c>
      <c r="E4" s="73">
        <f t="shared" si="0"/>
        <v>0</v>
      </c>
      <c r="F4" s="73">
        <f t="shared" si="0"/>
        <v>0</v>
      </c>
      <c r="G4" s="73">
        <f t="shared" si="0"/>
        <v>0</v>
      </c>
      <c r="H4" s="73">
        <f t="shared" si="0"/>
        <v>0</v>
      </c>
      <c r="I4" s="73"/>
      <c r="J4" s="74">
        <f aca="true" t="shared" si="1" ref="J4:O4">IF(ISERROR((C4/B4)-1)," ",(C4/B4)-1)</f>
        <v>-0.07000533962847422</v>
      </c>
      <c r="K4" s="74">
        <f t="shared" si="1"/>
        <v>-0.07737303793752481</v>
      </c>
      <c r="L4" s="74">
        <f t="shared" si="1"/>
        <v>-1</v>
      </c>
      <c r="M4" s="74" t="str">
        <f t="shared" si="1"/>
        <v> </v>
      </c>
      <c r="N4" s="74" t="str">
        <f t="shared" si="1"/>
        <v> </v>
      </c>
      <c r="O4" s="74" t="str">
        <f t="shared" si="1"/>
        <v> </v>
      </c>
      <c r="P4" s="74"/>
      <c r="Q4" s="74">
        <f>IF(ISERROR((D4/B4)^(1/2)-1)," ",((D4/B4)^(1/2)-1))</f>
        <v>-0.07369651396915056</v>
      </c>
      <c r="R4" s="74"/>
      <c r="S4" s="74" t="str">
        <f>IF(ISERROR((E4/H4)^(1/3)-1)," ",((E4/H4)^(1/3)-1))</f>
        <v> </v>
      </c>
    </row>
    <row r="5" spans="1:19" ht="12.75">
      <c r="A5" s="29" t="s">
        <v>69</v>
      </c>
      <c r="B5" s="72">
        <f>Summary!B8</f>
        <v>0</v>
      </c>
      <c r="C5" s="72">
        <f>Summary!C8</f>
        <v>0</v>
      </c>
      <c r="D5" s="72">
        <f>Summary!D8</f>
        <v>0</v>
      </c>
      <c r="E5" s="72">
        <f>Summary!E8</f>
        <v>0</v>
      </c>
      <c r="F5" s="72">
        <f>Summary!F8</f>
        <v>0</v>
      </c>
      <c r="G5" s="72">
        <f>Summary!G8</f>
        <v>0</v>
      </c>
      <c r="H5" s="72">
        <f>Summary!H8</f>
        <v>0</v>
      </c>
      <c r="J5" s="76" t="str">
        <f aca="true" t="shared" si="2" ref="J5:J17">IF(ISERROR((C5/B5)-1)," ",(C5/B5)-1)</f>
        <v> </v>
      </c>
      <c r="K5" s="76" t="str">
        <f aca="true" t="shared" si="3" ref="K5:K17">IF(ISERROR((D5/C5)-1)," ",(D5/C5)-1)</f>
        <v> </v>
      </c>
      <c r="L5" s="76" t="str">
        <f aca="true" t="shared" si="4" ref="L5:L17">IF(ISERROR((E5/D5)-1)," ",(E5/D5)-1)</f>
        <v> </v>
      </c>
      <c r="M5" s="76" t="str">
        <f aca="true" t="shared" si="5" ref="M5:M17">IF(ISERROR((F5/E5)-1)," ",(F5/E5)-1)</f>
        <v> </v>
      </c>
      <c r="N5" s="76" t="str">
        <f aca="true" t="shared" si="6" ref="N5:N17">IF(ISERROR((G5/F5)-1)," ",(G5/F5)-1)</f>
        <v> </v>
      </c>
      <c r="O5" s="76" t="str">
        <f aca="true" t="shared" si="7" ref="O5:O17">IF(ISERROR((H5/G5)-1)," ",(H5/G5)-1)</f>
        <v> </v>
      </c>
      <c r="P5" s="77"/>
      <c r="Q5" s="77" t="str">
        <f aca="true" t="shared" si="8" ref="Q5:Q17">IF(ISERROR((D5/B5)^(1/2)-1)," ",((D5/B5)^(1/2)-1))</f>
        <v> </v>
      </c>
      <c r="R5" s="77"/>
      <c r="S5" s="77" t="str">
        <f aca="true" t="shared" si="9" ref="S5:S17">IF(ISERROR((E5/H5)^(1/3)-1)," ",((E5/H5)^(1/3)-1))</f>
        <v> </v>
      </c>
    </row>
    <row r="6" spans="1:19" ht="12.75">
      <c r="A6" s="29" t="s">
        <v>70</v>
      </c>
      <c r="B6" s="72">
        <f>Summary!B9</f>
        <v>249081</v>
      </c>
      <c r="C6" s="72">
        <f>Summary!C9</f>
        <v>231644</v>
      </c>
      <c r="D6" s="72">
        <f>Summary!D9</f>
        <v>213721</v>
      </c>
      <c r="E6" s="72">
        <f>Summary!E9</f>
        <v>0</v>
      </c>
      <c r="F6" s="72">
        <f>Summary!F9</f>
        <v>0</v>
      </c>
      <c r="G6" s="72">
        <f>Summary!G9</f>
        <v>0</v>
      </c>
      <c r="H6" s="72">
        <f>Summary!H9</f>
        <v>0</v>
      </c>
      <c r="J6" s="76">
        <f t="shared" si="2"/>
        <v>-0.07000533962847422</v>
      </c>
      <c r="K6" s="76">
        <f t="shared" si="3"/>
        <v>-0.07737303793752481</v>
      </c>
      <c r="L6" s="76">
        <f t="shared" si="4"/>
        <v>-1</v>
      </c>
      <c r="M6" s="76" t="str">
        <f t="shared" si="5"/>
        <v> </v>
      </c>
      <c r="N6" s="76" t="str">
        <f t="shared" si="6"/>
        <v> </v>
      </c>
      <c r="O6" s="76" t="str">
        <f t="shared" si="7"/>
        <v> </v>
      </c>
      <c r="P6" s="77"/>
      <c r="Q6" s="77">
        <f t="shared" si="8"/>
        <v>-0.07369651396915056</v>
      </c>
      <c r="R6" s="77"/>
      <c r="S6" s="77" t="str">
        <f t="shared" si="9"/>
        <v> </v>
      </c>
    </row>
    <row r="7" spans="10:19" ht="12.75">
      <c r="J7" s="78" t="str">
        <f t="shared" si="2"/>
        <v> </v>
      </c>
      <c r="K7" s="78" t="str">
        <f t="shared" si="3"/>
        <v> </v>
      </c>
      <c r="L7" s="78" t="str">
        <f t="shared" si="4"/>
        <v> </v>
      </c>
      <c r="M7" s="78" t="str">
        <f t="shared" si="5"/>
        <v> </v>
      </c>
      <c r="N7" s="78" t="str">
        <f t="shared" si="6"/>
        <v> </v>
      </c>
      <c r="O7" s="78" t="str">
        <f t="shared" si="7"/>
        <v> </v>
      </c>
      <c r="P7" s="77"/>
      <c r="Q7" s="77" t="str">
        <f t="shared" si="8"/>
        <v> </v>
      </c>
      <c r="R7" s="77"/>
      <c r="S7" s="77" t="str">
        <f t="shared" si="9"/>
        <v> </v>
      </c>
    </row>
    <row r="8" spans="1:19" s="75" customFormat="1" ht="12.75">
      <c r="A8" s="28" t="s">
        <v>71</v>
      </c>
      <c r="B8" s="73">
        <f>SUM(B9:B11)</f>
        <v>492548</v>
      </c>
      <c r="C8" s="73">
        <f aca="true" t="shared" si="10" ref="C8:H8">SUM(C9:C11)</f>
        <v>512016</v>
      </c>
      <c r="D8" s="73">
        <f t="shared" si="10"/>
        <v>682363</v>
      </c>
      <c r="E8" s="73">
        <f t="shared" si="10"/>
        <v>0</v>
      </c>
      <c r="F8" s="73">
        <f t="shared" si="10"/>
        <v>0</v>
      </c>
      <c r="G8" s="73">
        <f t="shared" si="10"/>
        <v>0</v>
      </c>
      <c r="H8" s="73">
        <f t="shared" si="10"/>
        <v>0</v>
      </c>
      <c r="I8" s="73"/>
      <c r="J8" s="74">
        <f t="shared" si="2"/>
        <v>0.039525081819436814</v>
      </c>
      <c r="K8" s="74">
        <f t="shared" si="3"/>
        <v>0.3326985875441393</v>
      </c>
      <c r="L8" s="74">
        <f t="shared" si="4"/>
        <v>-1</v>
      </c>
      <c r="M8" s="74" t="str">
        <f t="shared" si="5"/>
        <v> </v>
      </c>
      <c r="N8" s="74" t="str">
        <f t="shared" si="6"/>
        <v> </v>
      </c>
      <c r="O8" s="74" t="str">
        <f t="shared" si="7"/>
        <v> </v>
      </c>
      <c r="P8" s="74"/>
      <c r="Q8" s="74">
        <f t="shared" si="8"/>
        <v>0.17701894982938549</v>
      </c>
      <c r="R8" s="74"/>
      <c r="S8" s="74" t="str">
        <f t="shared" si="9"/>
        <v> </v>
      </c>
    </row>
    <row r="9" spans="1:19" ht="12.75">
      <c r="A9" s="29" t="s">
        <v>72</v>
      </c>
      <c r="B9" s="72">
        <f>Summary!B19</f>
        <v>478729</v>
      </c>
      <c r="C9" s="72">
        <f>Summary!C19</f>
        <v>500407</v>
      </c>
      <c r="D9" s="72">
        <f>Summary!D19</f>
        <v>649109</v>
      </c>
      <c r="E9" s="72">
        <f>Summary!E19</f>
        <v>0</v>
      </c>
      <c r="F9" s="72">
        <f>Summary!F19</f>
        <v>0</v>
      </c>
      <c r="G9" s="72">
        <f>Summary!G19</f>
        <v>0</v>
      </c>
      <c r="H9" s="72">
        <f>Summary!H19</f>
        <v>0</v>
      </c>
      <c r="J9" s="76">
        <f t="shared" si="2"/>
        <v>0.04528240403234407</v>
      </c>
      <c r="K9" s="76">
        <f t="shared" si="3"/>
        <v>0.29716211004242554</v>
      </c>
      <c r="L9" s="76">
        <f t="shared" si="4"/>
        <v>-1</v>
      </c>
      <c r="M9" s="76" t="str">
        <f t="shared" si="5"/>
        <v> </v>
      </c>
      <c r="N9" s="76" t="str">
        <f t="shared" si="6"/>
        <v> </v>
      </c>
      <c r="O9" s="76" t="str">
        <f t="shared" si="7"/>
        <v> </v>
      </c>
      <c r="P9" s="77"/>
      <c r="Q9" s="77">
        <f t="shared" si="8"/>
        <v>0.16443150455697242</v>
      </c>
      <c r="R9" s="77"/>
      <c r="S9" s="77" t="str">
        <f t="shared" si="9"/>
        <v> </v>
      </c>
    </row>
    <row r="10" spans="1:19" ht="12.75">
      <c r="A10" s="29" t="s">
        <v>73</v>
      </c>
      <c r="B10" s="72">
        <f>Summary!B28</f>
        <v>1011</v>
      </c>
      <c r="C10" s="72">
        <f>Summary!C28</f>
        <v>1014</v>
      </c>
      <c r="D10" s="72">
        <f>Summary!D28</f>
        <v>0</v>
      </c>
      <c r="E10" s="72">
        <f>Summary!E28</f>
        <v>0</v>
      </c>
      <c r="F10" s="72">
        <f>Summary!F28</f>
        <v>0</v>
      </c>
      <c r="G10" s="72">
        <f>Summary!G28</f>
        <v>0</v>
      </c>
      <c r="H10" s="72">
        <f>Summary!H28</f>
        <v>0</v>
      </c>
      <c r="J10" s="76">
        <f t="shared" si="2"/>
        <v>0.0029673590504450953</v>
      </c>
      <c r="K10" s="76">
        <f t="shared" si="3"/>
        <v>-1</v>
      </c>
      <c r="L10" s="76" t="str">
        <f t="shared" si="4"/>
        <v> </v>
      </c>
      <c r="M10" s="76" t="str">
        <f t="shared" si="5"/>
        <v> </v>
      </c>
      <c r="N10" s="76" t="str">
        <f t="shared" si="6"/>
        <v> </v>
      </c>
      <c r="O10" s="76" t="str">
        <f t="shared" si="7"/>
        <v> </v>
      </c>
      <c r="P10" s="77"/>
      <c r="Q10" s="77">
        <f t="shared" si="8"/>
        <v>-1</v>
      </c>
      <c r="R10" s="77"/>
      <c r="S10" s="77" t="str">
        <f t="shared" si="9"/>
        <v> </v>
      </c>
    </row>
    <row r="11" spans="1:19" ht="12.75">
      <c r="A11" s="29" t="s">
        <v>74</v>
      </c>
      <c r="B11" s="72">
        <f>-Summary!B54</f>
        <v>12808</v>
      </c>
      <c r="C11" s="72">
        <f>-Summary!C54</f>
        <v>10595</v>
      </c>
      <c r="D11" s="72">
        <f>-Summary!D54</f>
        <v>33254</v>
      </c>
      <c r="E11" s="72">
        <f>-Summary!E54</f>
        <v>0</v>
      </c>
      <c r="F11" s="72">
        <f>-Summary!F54</f>
        <v>0</v>
      </c>
      <c r="G11" s="72">
        <f>-Summary!G54</f>
        <v>0</v>
      </c>
      <c r="H11" s="72">
        <f>-Summary!H54</f>
        <v>0</v>
      </c>
      <c r="J11" s="76">
        <f t="shared" si="2"/>
        <v>-0.17278263585259213</v>
      </c>
      <c r="K11" s="76">
        <f t="shared" si="3"/>
        <v>2.1386503067484663</v>
      </c>
      <c r="L11" s="76">
        <f t="shared" si="4"/>
        <v>-1</v>
      </c>
      <c r="M11" s="76" t="str">
        <f t="shared" si="5"/>
        <v> </v>
      </c>
      <c r="N11" s="76" t="str">
        <f t="shared" si="6"/>
        <v> </v>
      </c>
      <c r="O11" s="76" t="str">
        <f t="shared" si="7"/>
        <v> </v>
      </c>
      <c r="P11" s="77"/>
      <c r="Q11" s="77">
        <f t="shared" si="8"/>
        <v>0.6113181044501794</v>
      </c>
      <c r="R11" s="77"/>
      <c r="S11" s="77" t="str">
        <f t="shared" si="9"/>
        <v> </v>
      </c>
    </row>
    <row r="12" spans="1:19" ht="12.75">
      <c r="A12" s="30"/>
      <c r="J12" s="78" t="str">
        <f t="shared" si="2"/>
        <v> </v>
      </c>
      <c r="K12" s="78" t="str">
        <f t="shared" si="3"/>
        <v> </v>
      </c>
      <c r="L12" s="78" t="str">
        <f t="shared" si="4"/>
        <v> </v>
      </c>
      <c r="M12" s="78" t="str">
        <f t="shared" si="5"/>
        <v> </v>
      </c>
      <c r="N12" s="78" t="str">
        <f t="shared" si="6"/>
        <v> </v>
      </c>
      <c r="O12" s="78" t="str">
        <f t="shared" si="7"/>
        <v> </v>
      </c>
      <c r="P12" s="77"/>
      <c r="Q12" s="77" t="str">
        <f t="shared" si="8"/>
        <v> </v>
      </c>
      <c r="R12" s="77"/>
      <c r="S12" s="77" t="str">
        <f t="shared" si="9"/>
        <v> </v>
      </c>
    </row>
    <row r="13" spans="1:19" s="75" customFormat="1" ht="12.75">
      <c r="A13" s="28" t="s">
        <v>75</v>
      </c>
      <c r="B13" s="73">
        <f>B4-B8</f>
        <v>-243467</v>
      </c>
      <c r="C13" s="73">
        <f aca="true" t="shared" si="11" ref="C13:H13">C4-C8</f>
        <v>-280372</v>
      </c>
      <c r="D13" s="73">
        <f t="shared" si="11"/>
        <v>-468642</v>
      </c>
      <c r="E13" s="73">
        <f t="shared" si="11"/>
        <v>0</v>
      </c>
      <c r="F13" s="73">
        <f t="shared" si="11"/>
        <v>0</v>
      </c>
      <c r="G13" s="73">
        <f t="shared" si="11"/>
        <v>0</v>
      </c>
      <c r="H13" s="73">
        <f t="shared" si="11"/>
        <v>0</v>
      </c>
      <c r="I13" s="73"/>
      <c r="J13" s="74">
        <f t="shared" si="2"/>
        <v>0.15158111776955407</v>
      </c>
      <c r="K13" s="74">
        <f t="shared" si="3"/>
        <v>0.6715007204713737</v>
      </c>
      <c r="L13" s="74">
        <f t="shared" si="4"/>
        <v>-1</v>
      </c>
      <c r="M13" s="74" t="str">
        <f t="shared" si="5"/>
        <v> </v>
      </c>
      <c r="N13" s="74" t="str">
        <f t="shared" si="6"/>
        <v> </v>
      </c>
      <c r="O13" s="74" t="str">
        <f t="shared" si="7"/>
        <v> </v>
      </c>
      <c r="P13" s="74"/>
      <c r="Q13" s="74">
        <f t="shared" si="8"/>
        <v>0.3873963629882555</v>
      </c>
      <c r="R13" s="74"/>
      <c r="S13" s="74" t="str">
        <f t="shared" si="9"/>
        <v> </v>
      </c>
    </row>
    <row r="14" spans="10:19" ht="12.75">
      <c r="J14" s="78" t="str">
        <f t="shared" si="2"/>
        <v> </v>
      </c>
      <c r="K14" s="78" t="str">
        <f t="shared" si="3"/>
        <v> </v>
      </c>
      <c r="L14" s="78" t="str">
        <f t="shared" si="4"/>
        <v> </v>
      </c>
      <c r="M14" s="78" t="str">
        <f t="shared" si="5"/>
        <v> </v>
      </c>
      <c r="N14" s="78" t="str">
        <f t="shared" si="6"/>
        <v> </v>
      </c>
      <c r="O14" s="78" t="str">
        <f t="shared" si="7"/>
        <v> </v>
      </c>
      <c r="P14" s="77"/>
      <c r="Q14" s="77" t="str">
        <f t="shared" si="8"/>
        <v> </v>
      </c>
      <c r="R14" s="77"/>
      <c r="S14" s="77" t="str">
        <f t="shared" si="9"/>
        <v> </v>
      </c>
    </row>
    <row r="15" spans="1:19" ht="12.75">
      <c r="A15" s="31" t="s">
        <v>76</v>
      </c>
      <c r="B15" s="72">
        <f>Summary!B63</f>
        <v>80512</v>
      </c>
      <c r="C15" s="72">
        <f>Summary!C63</f>
        <v>102679</v>
      </c>
      <c r="D15" s="72">
        <f>Summary!D63</f>
        <v>152412</v>
      </c>
      <c r="E15" s="72">
        <f>Summary!E63</f>
        <v>0</v>
      </c>
      <c r="F15" s="72">
        <f>Summary!F63</f>
        <v>0</v>
      </c>
      <c r="G15" s="72">
        <f>Summary!G63</f>
        <v>0</v>
      </c>
      <c r="H15" s="72">
        <f>Summary!H63</f>
        <v>0</v>
      </c>
      <c r="J15" s="76">
        <f t="shared" si="2"/>
        <v>0.27532541732909377</v>
      </c>
      <c r="K15" s="76">
        <f t="shared" si="3"/>
        <v>0.4843541522609296</v>
      </c>
      <c r="L15" s="76">
        <f t="shared" si="4"/>
        <v>-1</v>
      </c>
      <c r="M15" s="76" t="str">
        <f t="shared" si="5"/>
        <v> </v>
      </c>
      <c r="N15" s="76" t="str">
        <f t="shared" si="6"/>
        <v> </v>
      </c>
      <c r="O15" s="76" t="str">
        <f t="shared" si="7"/>
        <v> </v>
      </c>
      <c r="P15" s="77"/>
      <c r="Q15" s="77">
        <f t="shared" si="8"/>
        <v>0.37587593143289766</v>
      </c>
      <c r="R15" s="77"/>
      <c r="S15" s="77" t="str">
        <f t="shared" si="9"/>
        <v> </v>
      </c>
    </row>
    <row r="16" spans="1:19" ht="12.75">
      <c r="A16" s="31" t="s">
        <v>77</v>
      </c>
      <c r="B16" s="72">
        <f>Summary!B66</f>
        <v>208677</v>
      </c>
      <c r="C16" s="72">
        <f>Summary!C66</f>
        <v>203507</v>
      </c>
      <c r="D16" s="72">
        <f>Summary!D66</f>
        <v>260459</v>
      </c>
      <c r="E16" s="72">
        <f>Summary!E66</f>
        <v>0</v>
      </c>
      <c r="F16" s="72">
        <f>Summary!F66</f>
        <v>0</v>
      </c>
      <c r="G16" s="72">
        <f>Summary!G66</f>
        <v>0</v>
      </c>
      <c r="H16" s="72">
        <f>Summary!H66</f>
        <v>0</v>
      </c>
      <c r="J16" s="76">
        <f t="shared" si="2"/>
        <v>-0.02477513094399475</v>
      </c>
      <c r="K16" s="76">
        <f t="shared" si="3"/>
        <v>0.27985278147680415</v>
      </c>
      <c r="L16" s="76">
        <f t="shared" si="4"/>
        <v>-1</v>
      </c>
      <c r="M16" s="76" t="str">
        <f t="shared" si="5"/>
        <v> </v>
      </c>
      <c r="N16" s="76" t="str">
        <f t="shared" si="6"/>
        <v> </v>
      </c>
      <c r="O16" s="76" t="str">
        <f t="shared" si="7"/>
        <v> </v>
      </c>
      <c r="P16" s="77"/>
      <c r="Q16" s="77">
        <f t="shared" si="8"/>
        <v>0.1172037688920855</v>
      </c>
      <c r="R16" s="77"/>
      <c r="S16" s="77" t="str">
        <f t="shared" si="9"/>
        <v> </v>
      </c>
    </row>
    <row r="17" spans="1:19" ht="12.75">
      <c r="A17" s="31" t="s">
        <v>78</v>
      </c>
      <c r="B17" s="72">
        <f>Summary!B69</f>
        <v>47649</v>
      </c>
      <c r="C17" s="72">
        <f>Summary!C69</f>
        <v>37492</v>
      </c>
      <c r="D17" s="72">
        <f>Summary!D69</f>
        <v>34156</v>
      </c>
      <c r="E17" s="72">
        <f>Summary!E69</f>
        <v>0</v>
      </c>
      <c r="F17" s="72">
        <f>Summary!F69</f>
        <v>0</v>
      </c>
      <c r="G17" s="72">
        <f>Summary!G69</f>
        <v>0</v>
      </c>
      <c r="H17" s="72">
        <f>Summary!H69</f>
        <v>0</v>
      </c>
      <c r="J17" s="76">
        <f t="shared" si="2"/>
        <v>-0.21316292052299102</v>
      </c>
      <c r="K17" s="76">
        <f t="shared" si="3"/>
        <v>-0.0889789821828657</v>
      </c>
      <c r="L17" s="76">
        <f t="shared" si="4"/>
        <v>-1</v>
      </c>
      <c r="M17" s="76" t="str">
        <f t="shared" si="5"/>
        <v> </v>
      </c>
      <c r="N17" s="76" t="str">
        <f t="shared" si="6"/>
        <v> </v>
      </c>
      <c r="O17" s="76" t="str">
        <f t="shared" si="7"/>
        <v> </v>
      </c>
      <c r="P17" s="77"/>
      <c r="Q17" s="77">
        <f t="shared" si="8"/>
        <v>-0.1533447472545829</v>
      </c>
      <c r="R17" s="77"/>
      <c r="S17" s="77" t="str">
        <f t="shared" si="9"/>
        <v> </v>
      </c>
    </row>
    <row r="18" ht="12.75"/>
    <row r="19" ht="12.75">
      <c r="A19" s="32" t="s">
        <v>828</v>
      </c>
    </row>
    <row r="20" ht="12.75">
      <c r="A20" s="33" t="s">
        <v>852</v>
      </c>
    </row>
    <row r="21" spans="1:2" ht="12.75">
      <c r="A21" s="32" t="s">
        <v>829</v>
      </c>
      <c r="B21" s="34" t="s">
        <v>832</v>
      </c>
    </row>
    <row r="22" spans="1:8" ht="12.75">
      <c r="A22" s="32"/>
      <c r="B22" s="79">
        <f>IF(ISERROR(B23/B24)," ",(B23/B24))</f>
        <v>0.4220440209912158</v>
      </c>
      <c r="C22" s="79">
        <f aca="true" t="shared" si="12" ref="C22:H22">IF(ISERROR(C23/C24)," ",(C23/C24))</f>
        <v>0.4644337372958233</v>
      </c>
      <c r="D22" s="79">
        <f t="shared" si="12"/>
        <v>0.5357158051478409</v>
      </c>
      <c r="E22" s="79" t="str">
        <f t="shared" si="12"/>
        <v> </v>
      </c>
      <c r="F22" s="79" t="str">
        <f t="shared" si="12"/>
        <v> </v>
      </c>
      <c r="G22" s="79" t="str">
        <f t="shared" si="12"/>
        <v> </v>
      </c>
      <c r="H22" s="79" t="str">
        <f t="shared" si="12"/>
        <v> </v>
      </c>
    </row>
    <row r="23" spans="1:8" ht="12.75">
      <c r="A23" s="34" t="s">
        <v>830</v>
      </c>
      <c r="B23" s="72">
        <f>SUM(Summary!B60:B63)</f>
        <v>156101</v>
      </c>
      <c r="C23" s="72">
        <f>SUM(Summary!C60:C63)</f>
        <v>170998</v>
      </c>
      <c r="D23" s="72">
        <f>SUM(Summary!D60:D63)</f>
        <v>226656</v>
      </c>
      <c r="E23" s="72">
        <f>SUM(Summary!E60:E63)</f>
        <v>0</v>
      </c>
      <c r="F23" s="72">
        <f>SUM(Summary!F60:F63)</f>
        <v>0</v>
      </c>
      <c r="G23" s="72">
        <f>SUM(Summary!G60:G63)</f>
        <v>0</v>
      </c>
      <c r="H23" s="72">
        <f>SUM(Summary!H60:H63)</f>
        <v>0</v>
      </c>
    </row>
    <row r="24" spans="1:8" ht="12.75">
      <c r="A24" s="34" t="s">
        <v>831</v>
      </c>
      <c r="B24" s="72">
        <f>SUM(Summary!B66:B70)</f>
        <v>369869</v>
      </c>
      <c r="C24" s="72">
        <f>SUM(Summary!C66:C70)</f>
        <v>368186</v>
      </c>
      <c r="D24" s="72">
        <f>SUM(Summary!D66:D70)</f>
        <v>423090</v>
      </c>
      <c r="E24" s="72">
        <f>SUM(Summary!E66:E70)</f>
        <v>0</v>
      </c>
      <c r="F24" s="72">
        <f>SUM(Summary!F66:F70)</f>
        <v>0</v>
      </c>
      <c r="G24" s="72">
        <f>SUM(Summary!G66:G70)</f>
        <v>0</v>
      </c>
      <c r="H24" s="72">
        <f>SUM(Summary!H66:H70)</f>
        <v>0</v>
      </c>
    </row>
    <row r="25" ht="12.75"/>
    <row r="26" ht="12.75">
      <c r="A26" s="35" t="s">
        <v>853</v>
      </c>
    </row>
    <row r="27" spans="1:2" ht="12.75">
      <c r="A27" s="32" t="s">
        <v>833</v>
      </c>
      <c r="B27" s="34" t="s">
        <v>835</v>
      </c>
    </row>
    <row r="28" spans="1:8" ht="12.75">
      <c r="A28" s="32"/>
      <c r="B28" s="79">
        <f aca="true" t="shared" si="13" ref="B28:H28">IF(ISERROR(B29/B30)," ",(B29/B30))</f>
        <v>0.5486461118604229</v>
      </c>
      <c r="C28" s="79" t="str">
        <f t="shared" si="13"/>
        <v> </v>
      </c>
      <c r="D28" s="79" t="str">
        <f t="shared" si="13"/>
        <v> </v>
      </c>
      <c r="E28" s="79" t="str">
        <f t="shared" si="13"/>
        <v> </v>
      </c>
      <c r="F28" s="79" t="str">
        <f t="shared" si="13"/>
        <v> </v>
      </c>
      <c r="G28" s="79" t="str">
        <f t="shared" si="13"/>
        <v> </v>
      </c>
      <c r="H28" s="79" t="str">
        <f t="shared" si="13"/>
        <v> </v>
      </c>
    </row>
    <row r="29" spans="1:2" ht="12.75">
      <c r="A29" s="34" t="s">
        <v>834</v>
      </c>
      <c r="B29" s="72">
        <f>SUM(Summary!B66)</f>
        <v>208677</v>
      </c>
    </row>
    <row r="30" spans="1:2" ht="12.75">
      <c r="A30" s="34" t="s">
        <v>885</v>
      </c>
      <c r="B30" s="72">
        <f>Summary!B65+Summary!B66</f>
        <v>380349</v>
      </c>
    </row>
    <row r="31" ht="12.75"/>
    <row r="32" ht="12.75">
      <c r="A32" s="81" t="s">
        <v>871</v>
      </c>
    </row>
    <row r="33" spans="1:8" ht="12.75">
      <c r="A33" s="80" t="s">
        <v>872</v>
      </c>
      <c r="B33" s="72">
        <f>Summary!B50</f>
        <v>267552</v>
      </c>
      <c r="C33" s="72">
        <f>Summary!C50</f>
        <v>276140</v>
      </c>
      <c r="D33" s="72">
        <f>Summary!D50</f>
        <v>0</v>
      </c>
      <c r="E33" s="72">
        <f>Summary!E50</f>
        <v>0</v>
      </c>
      <c r="F33" s="72">
        <f>Summary!F50</f>
        <v>0</v>
      </c>
      <c r="G33" s="72">
        <f>Summary!G50</f>
        <v>0</v>
      </c>
      <c r="H33" s="72">
        <f>Summary!H50</f>
        <v>0</v>
      </c>
    </row>
    <row r="34" spans="1:8" ht="12.75">
      <c r="A34" s="80"/>
      <c r="B34" s="77">
        <f aca="true" t="shared" si="14" ref="B34:H34">IF(ISERROR(B33/B4)," ",(B33/B4))</f>
        <v>1.0741565996603515</v>
      </c>
      <c r="C34" s="77">
        <f t="shared" si="14"/>
        <v>1.1920878589559842</v>
      </c>
      <c r="D34" s="77">
        <f t="shared" si="14"/>
        <v>0</v>
      </c>
      <c r="E34" s="77" t="str">
        <f t="shared" si="14"/>
        <v> </v>
      </c>
      <c r="F34" s="77" t="str">
        <f t="shared" si="14"/>
        <v> </v>
      </c>
      <c r="G34" s="77" t="str">
        <f t="shared" si="14"/>
        <v> </v>
      </c>
      <c r="H34" s="77" t="str">
        <f t="shared" si="14"/>
        <v> </v>
      </c>
    </row>
    <row r="35" spans="1:8" ht="12.75">
      <c r="A35" s="80" t="s">
        <v>878</v>
      </c>
      <c r="B35" s="77"/>
      <c r="C35" s="77"/>
      <c r="D35" s="77"/>
      <c r="E35" s="77"/>
      <c r="F35" s="77"/>
      <c r="G35" s="77"/>
      <c r="H35" s="77"/>
    </row>
    <row r="36" spans="1:8" ht="12.75">
      <c r="A36" s="80" t="s">
        <v>879</v>
      </c>
      <c r="B36" s="77"/>
      <c r="C36" s="77"/>
      <c r="D36" s="77"/>
      <c r="E36" s="77"/>
      <c r="F36" s="77"/>
      <c r="G36" s="77"/>
      <c r="H36" s="77"/>
    </row>
    <row r="37" spans="2:8" ht="12.75">
      <c r="B37" s="77"/>
      <c r="C37" s="77"/>
      <c r="D37" s="77"/>
      <c r="E37" s="77"/>
      <c r="F37" s="77"/>
      <c r="G37" s="77"/>
      <c r="H37" s="77"/>
    </row>
    <row r="38" ht="12.75">
      <c r="A38" s="81" t="s">
        <v>873</v>
      </c>
    </row>
    <row r="39" ht="12.75">
      <c r="A39" s="80" t="s">
        <v>874</v>
      </c>
    </row>
    <row r="40" ht="12.75">
      <c r="A40" s="80" t="s">
        <v>886</v>
      </c>
    </row>
    <row r="42" ht="12.75">
      <c r="A42" s="81" t="s">
        <v>880</v>
      </c>
    </row>
    <row r="43" ht="12.75">
      <c r="A43" s="80" t="s">
        <v>887</v>
      </c>
    </row>
    <row r="45" ht="12.75">
      <c r="A45" s="81" t="s">
        <v>877</v>
      </c>
    </row>
    <row r="46" ht="12.75">
      <c r="A46" s="80" t="s">
        <v>875</v>
      </c>
    </row>
    <row r="47" ht="12.75">
      <c r="A47" s="80" t="s">
        <v>876</v>
      </c>
    </row>
    <row r="48" ht="12.75">
      <c r="A48" s="80" t="s">
        <v>888</v>
      </c>
    </row>
    <row r="50" ht="12.75">
      <c r="A50" s="81" t="s">
        <v>881</v>
      </c>
    </row>
    <row r="51" ht="12.75">
      <c r="A51" s="81" t="s">
        <v>882</v>
      </c>
    </row>
  </sheetData>
  <printOptions/>
  <pageMargins left="0.2" right="0.2" top="1" bottom="1" header="0.5" footer="0.5"/>
  <pageSetup horizontalDpi="600" verticalDpi="600" orientation="landscape"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Trevor Mkhize</dc:creator>
  <cp:keywords/>
  <dc:description/>
  <cp:lastModifiedBy>1128</cp:lastModifiedBy>
  <cp:lastPrinted>2006-11-07T07:39:46Z</cp:lastPrinted>
  <dcterms:created xsi:type="dcterms:W3CDTF">2005-12-12T06:51:59Z</dcterms:created>
  <dcterms:modified xsi:type="dcterms:W3CDTF">2006-11-15T12:52:22Z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